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4"/>
  </bookViews>
  <sheets>
    <sheet name="汇总" sheetId="17" r:id="rId1"/>
    <sheet name="吕庄" sheetId="4" r:id="rId2"/>
    <sheet name="梁家湾" sheetId="14" r:id="rId3"/>
    <sheet name="柳子沟" sheetId="18" r:id="rId4"/>
    <sheet name="武昌村" sheetId="5" r:id="rId5"/>
    <sheet name="牛山沟" sheetId="6" r:id="rId6"/>
    <sheet name="西郭家庄" sheetId="22" r:id="rId7"/>
    <sheet name="位昌" sheetId="8" r:id="rId8"/>
    <sheet name="北平旺" sheetId="9" r:id="rId9"/>
    <sheet name="南赵峪" sheetId="10" r:id="rId10"/>
    <sheet name="严华寺" sheetId="11" r:id="rId11"/>
    <sheet name="任家洞" sheetId="20" r:id="rId12"/>
    <sheet name="孟家庄" sheetId="25" r:id="rId13"/>
    <sheet name="大河道" sheetId="28" r:id="rId14"/>
    <sheet name="南平旺村" sheetId="26" r:id="rId15"/>
  </sheets>
  <calcPr calcId="144525"/>
</workbook>
</file>

<file path=xl/sharedStrings.xml><?xml version="1.0" encoding="utf-8"?>
<sst xmlns="http://schemas.openxmlformats.org/spreadsheetml/2006/main" count="251" uniqueCount="57">
  <si>
    <t>西阳泽镇总计</t>
  </si>
  <si>
    <t>序号</t>
  </si>
  <si>
    <t>村名</t>
  </si>
  <si>
    <t>户数</t>
  </si>
  <si>
    <t>已拆除房屋面积（㎡）</t>
  </si>
  <si>
    <t>拆除房屋清运垃圾量（m³）</t>
  </si>
  <si>
    <t>残垣断壁或围墙方量（m³）</t>
  </si>
  <si>
    <t>残垣断壁或围墙清运垃圾量（m³）</t>
  </si>
  <si>
    <t>建筑垃圾总方量（m³）</t>
  </si>
  <si>
    <t>单价 （元/m³）</t>
  </si>
  <si>
    <t>总价（元）</t>
  </si>
  <si>
    <t>武昌村</t>
  </si>
  <si>
    <t>牛山沟</t>
  </si>
  <si>
    <t>位昌</t>
  </si>
  <si>
    <t>北平旺</t>
  </si>
  <si>
    <t>南赵峪</t>
  </si>
  <si>
    <t>严华寺</t>
  </si>
  <si>
    <t>合计：</t>
  </si>
  <si>
    <t>吕庄</t>
  </si>
  <si>
    <t>行政村</t>
  </si>
  <si>
    <t>姓名</t>
  </si>
  <si>
    <t>单价（元/m³）</t>
  </si>
  <si>
    <t>刘海清</t>
  </si>
  <si>
    <t>梁家湾</t>
  </si>
  <si>
    <t>魏建雨</t>
  </si>
  <si>
    <t>魏付力</t>
  </si>
  <si>
    <t>柳子沟</t>
  </si>
  <si>
    <t>赵天泽</t>
  </si>
  <si>
    <t>魏小五</t>
  </si>
  <si>
    <t>赵立乾</t>
  </si>
  <si>
    <t>崔建新</t>
  </si>
  <si>
    <t>西郭家庄</t>
  </si>
  <si>
    <t>建筑垃圾总方量（元）</t>
  </si>
  <si>
    <t>郭绪文</t>
  </si>
  <si>
    <t>位昌村</t>
  </si>
  <si>
    <t>朱贵州</t>
  </si>
  <si>
    <t>朱立霞</t>
  </si>
  <si>
    <t>朱利民</t>
  </si>
  <si>
    <t>朱凯</t>
  </si>
  <si>
    <t>冯彦芳</t>
  </si>
  <si>
    <t>北平旺村</t>
  </si>
  <si>
    <t>宫建民</t>
  </si>
  <si>
    <t>韩志峰</t>
  </si>
  <si>
    <t>南赵峪村</t>
  </si>
  <si>
    <t>安吉贵</t>
  </si>
  <si>
    <t>严华寺村</t>
  </si>
  <si>
    <t>吕进国</t>
  </si>
  <si>
    <t>任家洞</t>
  </si>
  <si>
    <t>任家洞村</t>
  </si>
  <si>
    <t>安京然</t>
  </si>
  <si>
    <t>张俊英</t>
  </si>
  <si>
    <t>孟家庄村</t>
  </si>
  <si>
    <t>马瑞朋</t>
  </si>
  <si>
    <t>大河道村</t>
  </si>
  <si>
    <t>连海英</t>
  </si>
  <si>
    <t>南平旺村</t>
  </si>
  <si>
    <t>武国良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</si>
</sst>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72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4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28" fillId="21" borderId="11" applyNumberFormat="0" applyAlignment="0" applyProtection="0">
      <alignment vertical="center"/>
    </xf>
    <xf numFmtId="0" fontId="29" fillId="31" borderId="12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123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right" vertical="center" wrapText="1"/>
    </xf>
    <xf numFmtId="0" fontId="2" fillId="0" borderId="4" xfId="0" applyNumberFormat="1" applyFont="1" applyFill="1" applyBorder="1" applyAlignment="1">
      <alignment horizontal="right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vertical="center" wrapText="1"/>
    </xf>
    <xf numFmtId="0" fontId="0" fillId="2" borderId="0" xfId="0" applyNumberFormat="1" applyFill="1" applyAlignment="1">
      <alignment horizontal="center" vertical="center" wrapText="1"/>
    </xf>
    <xf numFmtId="0" fontId="0" fillId="2" borderId="0" xfId="0" applyNumberFormat="1" applyFill="1" applyAlignment="1">
      <alignment vertical="center" wrapText="1"/>
    </xf>
    <xf numFmtId="177" fontId="0" fillId="2" borderId="0" xfId="0" applyNumberFormat="1" applyFill="1" applyAlignment="1">
      <alignment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right" vertical="center" wrapText="1"/>
    </xf>
    <xf numFmtId="0" fontId="9" fillId="2" borderId="4" xfId="0" applyNumberFormat="1" applyFont="1" applyFill="1" applyBorder="1" applyAlignment="1">
      <alignment horizontal="right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right" vertical="center" wrapText="1"/>
    </xf>
    <xf numFmtId="0" fontId="2" fillId="2" borderId="4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7" fontId="9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0" fontId="0" fillId="0" borderId="0" xfId="0" applyNumberFormat="1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right" vertical="center" wrapText="1"/>
    </xf>
    <xf numFmtId="0" fontId="9" fillId="0" borderId="4" xfId="0" applyNumberFormat="1" applyFont="1" applyFill="1" applyBorder="1" applyAlignment="1">
      <alignment horizontal="right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view="pageBreakPreview" zoomScale="77" zoomScaleNormal="76" zoomScaleSheetLayoutView="77" workbookViewId="0">
      <selection activeCell="A1" sqref="A1:J1"/>
    </sheetView>
  </sheetViews>
  <sheetFormatPr defaultColWidth="9" defaultRowHeight="14.25"/>
  <cols>
    <col min="1" max="1" width="9" style="112"/>
    <col min="2" max="2" width="10.5583333333333" style="112" customWidth="1"/>
    <col min="3" max="3" width="6.21666666666667" style="112" customWidth="1"/>
    <col min="4" max="4" width="12.8666666666667" style="112" customWidth="1"/>
    <col min="5" max="5" width="15.8083333333333" style="112" customWidth="1"/>
    <col min="6" max="6" width="16.2916666666667" style="113" customWidth="1"/>
    <col min="7" max="7" width="20.4083333333333" style="112" customWidth="1"/>
    <col min="8" max="8" width="13.925" style="112" customWidth="1"/>
    <col min="9" max="9" width="11.3166666666667" style="112" customWidth="1"/>
    <col min="10" max="10" width="12.075" style="18" customWidth="1"/>
    <col min="11" max="16384" width="9" style="112"/>
  </cols>
  <sheetData>
    <row r="1" ht="25.5" spans="1:10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</row>
    <row r="2" ht="34.5" spans="1:10">
      <c r="A2" s="115" t="s">
        <v>1</v>
      </c>
      <c r="B2" s="115" t="s">
        <v>2</v>
      </c>
      <c r="C2" s="115" t="s">
        <v>3</v>
      </c>
      <c r="D2" s="115" t="s">
        <v>4</v>
      </c>
      <c r="E2" s="115" t="s">
        <v>5</v>
      </c>
      <c r="F2" s="119" t="s">
        <v>6</v>
      </c>
      <c r="G2" s="9" t="s">
        <v>7</v>
      </c>
      <c r="H2" s="115" t="s">
        <v>8</v>
      </c>
      <c r="I2" s="115" t="s">
        <v>9</v>
      </c>
      <c r="J2" s="9" t="s">
        <v>10</v>
      </c>
    </row>
    <row r="3" ht="20.4" customHeight="1" spans="1:10">
      <c r="A3" s="116">
        <v>1</v>
      </c>
      <c r="B3" s="64" t="str">
        <f>吕庄!A1</f>
        <v>吕庄</v>
      </c>
      <c r="C3" s="64">
        <f>吕庄!C5</f>
        <v>1</v>
      </c>
      <c r="D3" s="64">
        <f>吕庄!D5</f>
        <v>55</v>
      </c>
      <c r="E3" s="120">
        <f>吕庄!E5</f>
        <v>52.25</v>
      </c>
      <c r="F3" s="121">
        <f>吕庄!F5</f>
        <v>0</v>
      </c>
      <c r="G3" s="49">
        <f>F3*1.53</f>
        <v>0</v>
      </c>
      <c r="H3" s="49">
        <f>吕庄!H5</f>
        <v>52.25</v>
      </c>
      <c r="I3" s="109">
        <v>20</v>
      </c>
      <c r="J3" s="49">
        <f>吕庄!J5</f>
        <v>1045</v>
      </c>
    </row>
    <row r="4" ht="20.4" customHeight="1" spans="1:10">
      <c r="A4" s="116">
        <v>2</v>
      </c>
      <c r="B4" s="64" t="str">
        <f>梁家湾!A1</f>
        <v>梁家湾</v>
      </c>
      <c r="C4" s="64">
        <f>梁家湾!C5</f>
        <v>2</v>
      </c>
      <c r="D4" s="64">
        <f>梁家湾!D5</f>
        <v>225.5</v>
      </c>
      <c r="E4" s="103">
        <f>梁家湾!E5</f>
        <v>214.23</v>
      </c>
      <c r="F4" s="121">
        <f>梁家湾!F5</f>
        <v>17.64</v>
      </c>
      <c r="G4" s="49">
        <f>梁家湾!G5</f>
        <v>26.99</v>
      </c>
      <c r="H4" s="49">
        <f>梁家湾!H5</f>
        <v>241.22</v>
      </c>
      <c r="I4" s="109">
        <v>20</v>
      </c>
      <c r="J4" s="49">
        <f>梁家湾!J5</f>
        <v>4824</v>
      </c>
    </row>
    <row r="5" ht="20.4" customHeight="1" spans="1:10">
      <c r="A5" s="116">
        <v>3</v>
      </c>
      <c r="B5" s="64" t="str">
        <f>柳子沟!A1</f>
        <v>柳子沟</v>
      </c>
      <c r="C5" s="64">
        <f>柳子沟!C6</f>
        <v>2</v>
      </c>
      <c r="D5" s="64">
        <f>柳子沟!D6</f>
        <v>420</v>
      </c>
      <c r="E5" s="103">
        <f>柳子沟!E6</f>
        <v>399</v>
      </c>
      <c r="F5" s="121">
        <f>柳子沟!F6</f>
        <v>79.55</v>
      </c>
      <c r="G5" s="49">
        <f>柳子沟!G6</f>
        <v>121.7115</v>
      </c>
      <c r="H5" s="49">
        <f>柳子沟!H6</f>
        <v>520.71</v>
      </c>
      <c r="I5" s="109">
        <v>20</v>
      </c>
      <c r="J5" s="49">
        <f>柳子沟!J6</f>
        <v>10414</v>
      </c>
    </row>
    <row r="6" ht="20.4" customHeight="1" spans="1:10">
      <c r="A6" s="116">
        <v>4</v>
      </c>
      <c r="B6" s="64" t="s">
        <v>11</v>
      </c>
      <c r="C6" s="64">
        <f>武昌村!C5</f>
        <v>1</v>
      </c>
      <c r="D6" s="64">
        <f>武昌村!D5</f>
        <v>130.2</v>
      </c>
      <c r="E6" s="103">
        <f>武昌村!E5</f>
        <v>123.69</v>
      </c>
      <c r="F6" s="121">
        <f>武昌村!F5</f>
        <v>0</v>
      </c>
      <c r="G6" s="49">
        <f>F6*1.53</f>
        <v>0</v>
      </c>
      <c r="H6" s="49">
        <f>武昌村!H5</f>
        <v>123.69</v>
      </c>
      <c r="I6" s="109">
        <v>20</v>
      </c>
      <c r="J6" s="49">
        <f>武昌村!J5</f>
        <v>2474</v>
      </c>
    </row>
    <row r="7" ht="20.4" customHeight="1" spans="1:10">
      <c r="A7" s="116">
        <v>5</v>
      </c>
      <c r="B7" s="64" t="s">
        <v>12</v>
      </c>
      <c r="C7" s="64">
        <f>牛山沟!C5</f>
        <v>2</v>
      </c>
      <c r="D7" s="64">
        <f>牛山沟!D5</f>
        <v>152.75</v>
      </c>
      <c r="E7" s="103">
        <f>牛山沟!E5</f>
        <v>145.11</v>
      </c>
      <c r="F7" s="121">
        <f>牛山沟!F5</f>
        <v>0</v>
      </c>
      <c r="G7" s="49">
        <f>F7*1.53</f>
        <v>0</v>
      </c>
      <c r="H7" s="49">
        <f>牛山沟!H5</f>
        <v>145.11</v>
      </c>
      <c r="I7" s="109">
        <v>20</v>
      </c>
      <c r="J7" s="49">
        <f>牛山沟!J5</f>
        <v>2902</v>
      </c>
    </row>
    <row r="8" ht="20.4" customHeight="1" spans="1:10">
      <c r="A8" s="116">
        <v>6</v>
      </c>
      <c r="B8" s="64" t="str">
        <f>西郭家庄!A1</f>
        <v>西郭家庄</v>
      </c>
      <c r="C8" s="64">
        <f>西郭家庄!C6</f>
        <v>1</v>
      </c>
      <c r="D8" s="64">
        <f>西郭家庄!D6</f>
        <v>90</v>
      </c>
      <c r="E8" s="103">
        <f>西郭家庄!E6</f>
        <v>85.5</v>
      </c>
      <c r="F8" s="121">
        <f>西郭家庄!F6</f>
        <v>0</v>
      </c>
      <c r="G8" s="49">
        <f>西郭家庄!G6</f>
        <v>0</v>
      </c>
      <c r="H8" s="49">
        <f>西郭家庄!H6</f>
        <v>85.5</v>
      </c>
      <c r="I8" s="109">
        <v>20</v>
      </c>
      <c r="J8" s="49">
        <f>西郭家庄!J6</f>
        <v>1710</v>
      </c>
    </row>
    <row r="9" ht="20.4" customHeight="1" spans="1:10">
      <c r="A9" s="116">
        <v>7</v>
      </c>
      <c r="B9" s="64" t="s">
        <v>13</v>
      </c>
      <c r="C9" s="64">
        <f>位昌!C10</f>
        <v>5</v>
      </c>
      <c r="D9" s="64">
        <f>位昌!D10</f>
        <v>2618.9</v>
      </c>
      <c r="E9" s="103">
        <f>位昌!E10</f>
        <v>2487.96</v>
      </c>
      <c r="F9" s="121">
        <f>位昌!F10</f>
        <v>0</v>
      </c>
      <c r="G9" s="49">
        <f>F9*1.53</f>
        <v>0</v>
      </c>
      <c r="H9" s="49">
        <f>位昌!H10</f>
        <v>2487.96</v>
      </c>
      <c r="I9" s="109">
        <v>20</v>
      </c>
      <c r="J9" s="49">
        <f>位昌!J10</f>
        <v>49760</v>
      </c>
    </row>
    <row r="10" ht="20.4" customHeight="1" spans="1:10">
      <c r="A10" s="116">
        <v>8</v>
      </c>
      <c r="B10" s="64" t="s">
        <v>14</v>
      </c>
      <c r="C10" s="64">
        <f>北平旺!C5</f>
        <v>2</v>
      </c>
      <c r="D10" s="109">
        <f>北平旺!D5</f>
        <v>196</v>
      </c>
      <c r="E10" s="103">
        <f>北平旺!E5</f>
        <v>186.2</v>
      </c>
      <c r="F10" s="121">
        <f>北平旺!F5</f>
        <v>0</v>
      </c>
      <c r="G10" s="49">
        <f>F10*1.53</f>
        <v>0</v>
      </c>
      <c r="H10" s="49">
        <f>北平旺!H5</f>
        <v>186.2</v>
      </c>
      <c r="I10" s="109">
        <v>20</v>
      </c>
      <c r="J10" s="49">
        <f>北平旺!J5</f>
        <v>3724</v>
      </c>
    </row>
    <row r="11" ht="20.4" customHeight="1" spans="1:10">
      <c r="A11" s="116">
        <v>9</v>
      </c>
      <c r="B11" s="64" t="s">
        <v>15</v>
      </c>
      <c r="C11" s="64">
        <f>南赵峪!C7</f>
        <v>1</v>
      </c>
      <c r="D11" s="109">
        <f>南赵峪!D7</f>
        <v>138</v>
      </c>
      <c r="E11" s="103">
        <f>南赵峪!E7</f>
        <v>131.1</v>
      </c>
      <c r="F11" s="121">
        <f>南赵峪!F7</f>
        <v>0</v>
      </c>
      <c r="G11" s="49">
        <v>0</v>
      </c>
      <c r="H11" s="49">
        <f>南赵峪!H7</f>
        <v>131.1</v>
      </c>
      <c r="I11" s="109">
        <v>20</v>
      </c>
      <c r="J11" s="49">
        <f>南赵峪!J7</f>
        <v>2622</v>
      </c>
    </row>
    <row r="12" ht="20.4" customHeight="1" spans="1:10">
      <c r="A12" s="116">
        <v>10</v>
      </c>
      <c r="B12" s="64" t="s">
        <v>16</v>
      </c>
      <c r="C12" s="64">
        <f>严华寺!C5</f>
        <v>1</v>
      </c>
      <c r="D12" s="64">
        <f>严华寺!D5</f>
        <v>90</v>
      </c>
      <c r="E12" s="103">
        <f>严华寺!E5</f>
        <v>85.5</v>
      </c>
      <c r="F12" s="121">
        <f>严华寺!F5</f>
        <v>0</v>
      </c>
      <c r="G12" s="49">
        <f>严华寺!G5</f>
        <v>0</v>
      </c>
      <c r="H12" s="49">
        <f>严华寺!H5</f>
        <v>85.5</v>
      </c>
      <c r="I12" s="109">
        <v>20</v>
      </c>
      <c r="J12" s="49">
        <f>严华寺!J5</f>
        <v>1710</v>
      </c>
    </row>
    <row r="13" ht="20.4" customHeight="1" spans="1:10">
      <c r="A13" s="116">
        <v>11</v>
      </c>
      <c r="B13" s="64" t="str">
        <f>任家洞!A1</f>
        <v>任家洞</v>
      </c>
      <c r="C13" s="64">
        <f>任家洞!C5</f>
        <v>2</v>
      </c>
      <c r="D13" s="64">
        <f>任家洞!D5</f>
        <v>197.5</v>
      </c>
      <c r="E13" s="103">
        <f>任家洞!E5</f>
        <v>187.63</v>
      </c>
      <c r="F13" s="121">
        <f>任家洞!F5</f>
        <v>0</v>
      </c>
      <c r="G13" s="49">
        <f>任家洞!G5</f>
        <v>0</v>
      </c>
      <c r="H13" s="49">
        <f>任家洞!H5</f>
        <v>187.63</v>
      </c>
      <c r="I13" s="109">
        <v>20</v>
      </c>
      <c r="J13" s="49">
        <f>任家洞!J5</f>
        <v>3753</v>
      </c>
    </row>
    <row r="14" ht="20.4" customHeight="1" spans="1:10">
      <c r="A14" s="116">
        <v>12</v>
      </c>
      <c r="B14" s="64" t="str">
        <f>孟家庄!A1</f>
        <v>孟家庄村</v>
      </c>
      <c r="C14" s="64">
        <f>孟家庄!C7</f>
        <v>1</v>
      </c>
      <c r="D14" s="64">
        <f>孟家庄!D7</f>
        <v>210</v>
      </c>
      <c r="E14" s="103">
        <f>孟家庄!E7</f>
        <v>199.5</v>
      </c>
      <c r="F14" s="121">
        <f>孟家庄!F7</f>
        <v>15.12</v>
      </c>
      <c r="G14" s="49">
        <f>F14*1.53</f>
        <v>23.1336</v>
      </c>
      <c r="H14" s="49">
        <f>孟家庄!H7</f>
        <v>222.63</v>
      </c>
      <c r="I14" s="109">
        <v>20</v>
      </c>
      <c r="J14" s="49">
        <f>孟家庄!J7</f>
        <v>4453</v>
      </c>
    </row>
    <row r="15" ht="20.4" customHeight="1" spans="1:10">
      <c r="A15" s="116">
        <v>13</v>
      </c>
      <c r="B15" s="64" t="str">
        <f>大河道!A1</f>
        <v>大河道村</v>
      </c>
      <c r="C15" s="64">
        <f>大河道!C7</f>
        <v>1</v>
      </c>
      <c r="D15" s="64">
        <f>大河道!D7</f>
        <v>180</v>
      </c>
      <c r="E15" s="103">
        <f>大河道!E7</f>
        <v>171</v>
      </c>
      <c r="F15" s="121">
        <v>0</v>
      </c>
      <c r="G15" s="49">
        <v>0</v>
      </c>
      <c r="H15" s="49">
        <f>大河道!H7</f>
        <v>171</v>
      </c>
      <c r="I15" s="109">
        <v>20</v>
      </c>
      <c r="J15" s="49">
        <f>大河道!J7</f>
        <v>3420</v>
      </c>
    </row>
    <row r="16" ht="20.4" customHeight="1" spans="1:10">
      <c r="A16" s="116">
        <v>14</v>
      </c>
      <c r="B16" s="64" t="str">
        <f>南平旺村!A1</f>
        <v>南平旺村</v>
      </c>
      <c r="C16" s="64">
        <f>南平旺村!C7</f>
        <v>1</v>
      </c>
      <c r="D16" s="64">
        <f>南平旺村!D7</f>
        <v>152</v>
      </c>
      <c r="E16" s="103">
        <f>南平旺村!E7</f>
        <v>144.4</v>
      </c>
      <c r="F16" s="121">
        <v>0</v>
      </c>
      <c r="G16" s="49">
        <v>0</v>
      </c>
      <c r="H16" s="49">
        <f>南平旺村!H7</f>
        <v>144.4</v>
      </c>
      <c r="I16" s="109">
        <v>20</v>
      </c>
      <c r="J16" s="49">
        <f>南平旺村!J7</f>
        <v>2888</v>
      </c>
    </row>
    <row r="17" ht="20.4" customHeight="1" spans="1:10">
      <c r="A17" s="117" t="s">
        <v>17</v>
      </c>
      <c r="B17" s="118">
        <v>14</v>
      </c>
      <c r="C17" s="118">
        <f t="shared" ref="C17:H17" si="0">SUM(C3:C16)</f>
        <v>23</v>
      </c>
      <c r="D17" s="107">
        <f t="shared" si="0"/>
        <v>4855.85</v>
      </c>
      <c r="E17" s="107">
        <f t="shared" si="0"/>
        <v>4613.07</v>
      </c>
      <c r="F17" s="122">
        <f t="shared" si="0"/>
        <v>112.31</v>
      </c>
      <c r="G17" s="122">
        <f t="shared" si="0"/>
        <v>171.8351</v>
      </c>
      <c r="H17" s="122">
        <f t="shared" si="0"/>
        <v>4784.9</v>
      </c>
      <c r="I17" s="122"/>
      <c r="J17" s="122">
        <f>SUM(J3:J16)</f>
        <v>95699</v>
      </c>
    </row>
    <row r="18" ht="21" customHeight="1" spans="7:8">
      <c r="G18" s="18"/>
      <c r="H18" s="18"/>
    </row>
    <row r="19" ht="21" customHeight="1" spans="7:7">
      <c r="G19" s="18"/>
    </row>
    <row r="20" ht="21" customHeight="1"/>
  </sheetData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5"/>
  <sheetViews>
    <sheetView workbookViewId="0">
      <selection activeCell="C11" sqref="C11"/>
    </sheetView>
  </sheetViews>
  <sheetFormatPr defaultColWidth="9" defaultRowHeight="14.25" outlineLevelRow="4"/>
  <cols>
    <col min="1" max="1" width="9" style="99"/>
    <col min="2" max="3" width="10.2166666666667" style="99" customWidth="1"/>
    <col min="4" max="4" width="13.9" style="99" customWidth="1"/>
    <col min="5" max="5" width="14.7583333333333" style="99" customWidth="1"/>
    <col min="6" max="6" width="15.6083333333333" style="41" customWidth="1"/>
    <col min="7" max="7" width="16.2583333333333" style="99" customWidth="1"/>
    <col min="8" max="8" width="14" style="99" customWidth="1"/>
    <col min="9" max="9" width="9.93333333333333" style="99" customWidth="1"/>
    <col min="10" max="10" width="14.1166666666667" style="99" customWidth="1"/>
    <col min="11" max="11" width="9" style="100"/>
    <col min="12" max="16384" width="9" style="99"/>
  </cols>
  <sheetData>
    <row r="1" ht="25.5" spans="1:10">
      <c r="A1" s="101" t="s">
        <v>18</v>
      </c>
      <c r="B1" s="101"/>
      <c r="C1" s="101"/>
      <c r="D1" s="101"/>
      <c r="E1" s="101"/>
      <c r="F1" s="101"/>
      <c r="G1" s="101"/>
      <c r="H1" s="101"/>
      <c r="I1" s="101"/>
      <c r="J1" s="101"/>
    </row>
    <row r="2" ht="50.25" spans="1:10">
      <c r="A2" s="102" t="s">
        <v>1</v>
      </c>
      <c r="B2" s="102" t="s">
        <v>19</v>
      </c>
      <c r="C2" s="102" t="s">
        <v>20</v>
      </c>
      <c r="D2" s="102" t="s">
        <v>4</v>
      </c>
      <c r="E2" s="102" t="s">
        <v>5</v>
      </c>
      <c r="F2" s="48" t="s">
        <v>6</v>
      </c>
      <c r="G2" s="48" t="s">
        <v>7</v>
      </c>
      <c r="H2" s="102" t="s">
        <v>8</v>
      </c>
      <c r="I2" s="102" t="s">
        <v>21</v>
      </c>
      <c r="J2" s="102" t="s">
        <v>10</v>
      </c>
    </row>
    <row r="3" ht="21" customHeight="1" spans="1:12">
      <c r="A3" s="103">
        <v>1</v>
      </c>
      <c r="B3" s="103" t="s">
        <v>18</v>
      </c>
      <c r="C3" s="58" t="s">
        <v>22</v>
      </c>
      <c r="D3" s="58">
        <v>55</v>
      </c>
      <c r="E3" s="103">
        <f>ROUND(D3*0.95,2)</f>
        <v>52.25</v>
      </c>
      <c r="F3" s="58"/>
      <c r="G3" s="49">
        <f>F3*1.53</f>
        <v>0</v>
      </c>
      <c r="H3" s="49">
        <f>ROUND(E3+G3,2)</f>
        <v>52.25</v>
      </c>
      <c r="I3" s="109">
        <v>20</v>
      </c>
      <c r="J3" s="109">
        <f>ROUND(H3*I3,0)</f>
        <v>1045</v>
      </c>
      <c r="K3" s="110"/>
      <c r="L3" s="111"/>
    </row>
    <row r="4" ht="21" customHeight="1" spans="1:12">
      <c r="A4" s="103">
        <v>2</v>
      </c>
      <c r="B4" s="103" t="s">
        <v>18</v>
      </c>
      <c r="C4" s="58"/>
      <c r="D4" s="58"/>
      <c r="E4" s="103">
        <f>ROUND(D4*0.95,2)</f>
        <v>0</v>
      </c>
      <c r="F4" s="58"/>
      <c r="G4" s="49">
        <f>F4*1.53</f>
        <v>0</v>
      </c>
      <c r="H4" s="49">
        <f>ROUND(E4+G4,2)</f>
        <v>0</v>
      </c>
      <c r="I4" s="109">
        <v>20</v>
      </c>
      <c r="J4" s="109">
        <f>ROUND(H4*I4,0)</f>
        <v>0</v>
      </c>
      <c r="K4" s="110"/>
      <c r="L4" s="111"/>
    </row>
    <row r="5" ht="21" customHeight="1" spans="1:10">
      <c r="A5" s="104" t="s">
        <v>17</v>
      </c>
      <c r="B5" s="105"/>
      <c r="C5" s="106">
        <v>1</v>
      </c>
      <c r="D5" s="107">
        <f>SUM(D3:D4)</f>
        <v>55</v>
      </c>
      <c r="E5" s="108">
        <f>SUM(E3:E4)</f>
        <v>52.25</v>
      </c>
      <c r="F5" s="108">
        <f>SUM(F3:F4)</f>
        <v>0</v>
      </c>
      <c r="G5" s="50">
        <f>SUM(G3:G4)</f>
        <v>0</v>
      </c>
      <c r="H5" s="50">
        <f>SUM(H3:H4)</f>
        <v>52.25</v>
      </c>
      <c r="I5" s="106"/>
      <c r="J5" s="106">
        <f>SUM(J3:J4)</f>
        <v>1045</v>
      </c>
    </row>
  </sheetData>
  <mergeCells count="2">
    <mergeCell ref="A1:J1"/>
    <mergeCell ref="A5:B5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27"/>
  <sheetViews>
    <sheetView workbookViewId="0">
      <selection activeCell="H8" sqref="H8"/>
    </sheetView>
  </sheetViews>
  <sheetFormatPr defaultColWidth="9" defaultRowHeight="14.25"/>
  <cols>
    <col min="1" max="1" width="6" style="91" customWidth="1"/>
    <col min="2" max="2" width="9.45833333333333" style="91" customWidth="1"/>
    <col min="3" max="3" width="8.45833333333333" style="91" customWidth="1"/>
    <col min="4" max="4" width="14.1833333333333" style="91" customWidth="1"/>
    <col min="5" max="5" width="15.6333333333333" style="91" customWidth="1"/>
    <col min="6" max="6" width="15" style="91" customWidth="1"/>
    <col min="7" max="7" width="19" style="91" customWidth="1"/>
    <col min="8" max="8" width="13.8166666666667" style="91" customWidth="1"/>
    <col min="9" max="9" width="11.4583333333333" style="91" customWidth="1"/>
    <col min="10" max="10" width="12.4583333333333" style="91" customWidth="1"/>
    <col min="11" max="16384" width="9" style="91"/>
  </cols>
  <sheetData>
    <row r="1" ht="25.5" spans="1:10">
      <c r="A1" s="92" t="s">
        <v>23</v>
      </c>
      <c r="B1" s="92"/>
      <c r="C1" s="92"/>
      <c r="D1" s="92"/>
      <c r="E1" s="92"/>
      <c r="F1" s="92"/>
      <c r="G1" s="92"/>
      <c r="H1" s="92"/>
      <c r="I1" s="92"/>
      <c r="J1" s="92"/>
    </row>
    <row r="2" ht="58" customHeight="1" spans="1:10">
      <c r="A2" s="79" t="s">
        <v>1</v>
      </c>
      <c r="B2" s="79" t="s">
        <v>19</v>
      </c>
      <c r="C2" s="79" t="s">
        <v>20</v>
      </c>
      <c r="D2" s="79" t="s">
        <v>4</v>
      </c>
      <c r="E2" s="79" t="s">
        <v>5</v>
      </c>
      <c r="F2" s="79" t="s">
        <v>6</v>
      </c>
      <c r="G2" s="79" t="s">
        <v>7</v>
      </c>
      <c r="H2" s="79" t="s">
        <v>8</v>
      </c>
      <c r="I2" s="79" t="s">
        <v>21</v>
      </c>
      <c r="J2" s="79" t="s">
        <v>10</v>
      </c>
    </row>
    <row r="3" ht="21" customHeight="1" spans="1:10">
      <c r="A3" s="74">
        <v>1</v>
      </c>
      <c r="B3" s="74" t="s">
        <v>23</v>
      </c>
      <c r="C3" s="4" t="s">
        <v>24</v>
      </c>
      <c r="D3" s="4">
        <f>15*6.5+6*3.5</f>
        <v>118.5</v>
      </c>
      <c r="E3" s="74">
        <f>ROUND(D3*0.95,2)</f>
        <v>112.58</v>
      </c>
      <c r="F3" s="97">
        <f>14.5*3*0.24</f>
        <v>10.44</v>
      </c>
      <c r="G3" s="81">
        <f>ROUND(F3*1.53,2)</f>
        <v>15.97</v>
      </c>
      <c r="H3" s="81">
        <f>ROUND(E3+G3,2)</f>
        <v>128.55</v>
      </c>
      <c r="I3" s="81">
        <v>20</v>
      </c>
      <c r="J3" s="81">
        <f>ROUND(H3*I3,0)</f>
        <v>2571</v>
      </c>
    </row>
    <row r="4" ht="21" customHeight="1" spans="1:10">
      <c r="A4" s="74">
        <v>2</v>
      </c>
      <c r="B4" s="74" t="s">
        <v>23</v>
      </c>
      <c r="C4" s="4" t="s">
        <v>25</v>
      </c>
      <c r="D4" s="4">
        <v>107</v>
      </c>
      <c r="E4" s="74">
        <f>ROUND(D4*0.95,2)</f>
        <v>101.65</v>
      </c>
      <c r="F4" s="97">
        <f>10*3*0.24</f>
        <v>7.2</v>
      </c>
      <c r="G4" s="81">
        <f>ROUND(F4*1.53,2)</f>
        <v>11.02</v>
      </c>
      <c r="H4" s="81">
        <f>ROUND(E4+G4,2)</f>
        <v>112.67</v>
      </c>
      <c r="I4" s="81">
        <v>20</v>
      </c>
      <c r="J4" s="81">
        <f>ROUND(H4*I4,0)</f>
        <v>2253</v>
      </c>
    </row>
    <row r="5" ht="21" customHeight="1" spans="1:10">
      <c r="A5" s="93" t="s">
        <v>17</v>
      </c>
      <c r="B5" s="94"/>
      <c r="C5" s="95">
        <v>2</v>
      </c>
      <c r="D5" s="96">
        <f>SUM(D3:D4)</f>
        <v>225.5</v>
      </c>
      <c r="E5" s="96">
        <f>SUM(E3:E4)</f>
        <v>214.23</v>
      </c>
      <c r="F5" s="96">
        <f>SUM(F3:F4)</f>
        <v>17.64</v>
      </c>
      <c r="G5" s="98">
        <f>SUM(G3:G4)</f>
        <v>26.99</v>
      </c>
      <c r="H5" s="98">
        <f>SUM(H3:H4)</f>
        <v>241.22</v>
      </c>
      <c r="I5" s="98"/>
      <c r="J5" s="98">
        <f>SUM(J3:J4)</f>
        <v>4824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</sheetData>
  <mergeCells count="2">
    <mergeCell ref="A1:J1"/>
    <mergeCell ref="A5:B5"/>
  </mergeCells>
  <pageMargins left="0.699305555555556" right="0.699305555555556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18"/>
  <sheetViews>
    <sheetView zoomScale="84" zoomScaleNormal="84" workbookViewId="0">
      <selection activeCell="D10" sqref="D10"/>
    </sheetView>
  </sheetViews>
  <sheetFormatPr defaultColWidth="9" defaultRowHeight="14.25"/>
  <cols>
    <col min="1" max="1" width="9" style="54"/>
    <col min="2" max="2" width="9" style="54" customWidth="1"/>
    <col min="3" max="3" width="7.36666666666667" style="54" customWidth="1"/>
    <col min="4" max="4" width="14.175" style="53" customWidth="1"/>
    <col min="5" max="5" width="14.7166666666667" style="54" customWidth="1"/>
    <col min="6" max="6" width="15.475" style="27" customWidth="1"/>
    <col min="7" max="7" width="20.125" style="54" customWidth="1"/>
    <col min="8" max="8" width="15.2583333333333" style="54" customWidth="1"/>
    <col min="9" max="9" width="10.8166666666667" style="53" customWidth="1"/>
    <col min="10" max="10" width="13.3083333333333" style="53" customWidth="1"/>
    <col min="11" max="16384" width="9" style="54"/>
  </cols>
  <sheetData>
    <row r="1" ht="25.5" spans="1:10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</row>
    <row r="2" s="53" customFormat="1" ht="83" customHeight="1" spans="1:10">
      <c r="A2" s="56" t="s">
        <v>1</v>
      </c>
      <c r="B2" s="56" t="s">
        <v>19</v>
      </c>
      <c r="C2" s="56" t="s">
        <v>20</v>
      </c>
      <c r="D2" s="56" t="s">
        <v>4</v>
      </c>
      <c r="E2" s="56" t="s">
        <v>5</v>
      </c>
      <c r="F2" s="36" t="s">
        <v>6</v>
      </c>
      <c r="G2" s="36" t="s">
        <v>7</v>
      </c>
      <c r="H2" s="56" t="s">
        <v>8</v>
      </c>
      <c r="I2" s="56" t="s">
        <v>21</v>
      </c>
      <c r="J2" s="56" t="s">
        <v>10</v>
      </c>
    </row>
    <row r="3" ht="21" customHeight="1" spans="1:10">
      <c r="A3" s="57">
        <v>1</v>
      </c>
      <c r="B3" s="57" t="s">
        <v>26</v>
      </c>
      <c r="C3" s="76" t="s">
        <v>27</v>
      </c>
      <c r="D3" s="76">
        <v>336</v>
      </c>
      <c r="E3" s="30">
        <f>ROUND(D3*0.95,2)</f>
        <v>319.2</v>
      </c>
      <c r="F3" s="76">
        <f>86*2.5*0.37</f>
        <v>79.55</v>
      </c>
      <c r="G3" s="38">
        <f>F3*1.53</f>
        <v>121.7115</v>
      </c>
      <c r="H3" s="39">
        <f>ROUND(E3+G3,2)</f>
        <v>440.91</v>
      </c>
      <c r="I3" s="39">
        <v>20</v>
      </c>
      <c r="J3" s="39">
        <f>ROUND(H3*I3,0)</f>
        <v>8818</v>
      </c>
    </row>
    <row r="4" ht="21" customHeight="1" spans="1:10">
      <c r="A4" s="57">
        <v>2</v>
      </c>
      <c r="B4" s="57" t="s">
        <v>26</v>
      </c>
      <c r="C4" s="76" t="s">
        <v>28</v>
      </c>
      <c r="D4" s="76">
        <v>84</v>
      </c>
      <c r="E4" s="30">
        <f>ROUND(D4*0.95,2)</f>
        <v>79.8</v>
      </c>
      <c r="F4" s="76"/>
      <c r="G4" s="38">
        <f>F4*1.53</f>
        <v>0</v>
      </c>
      <c r="H4" s="39">
        <f>ROUND(E4+G4,2)</f>
        <v>79.8</v>
      </c>
      <c r="I4" s="39">
        <v>20</v>
      </c>
      <c r="J4" s="39">
        <f>ROUND(H4*I4,0)</f>
        <v>1596</v>
      </c>
    </row>
    <row r="5" ht="21" customHeight="1" spans="1:10">
      <c r="A5" s="57">
        <v>3</v>
      </c>
      <c r="B5" s="57" t="s">
        <v>26</v>
      </c>
      <c r="C5" s="76"/>
      <c r="D5" s="76"/>
      <c r="E5" s="30">
        <f>ROUND(D5*0.95,2)</f>
        <v>0</v>
      </c>
      <c r="F5" s="76"/>
      <c r="G5" s="38">
        <f>F5*1.53</f>
        <v>0</v>
      </c>
      <c r="H5" s="39">
        <f>ROUND(E5+G5,2)</f>
        <v>0</v>
      </c>
      <c r="I5" s="39">
        <v>20</v>
      </c>
      <c r="J5" s="39">
        <f>ROUND(H5*I5,0)</f>
        <v>0</v>
      </c>
    </row>
    <row r="6" ht="21" customHeight="1" spans="1:10">
      <c r="A6" s="60" t="s">
        <v>17</v>
      </c>
      <c r="B6" s="61"/>
      <c r="C6" s="62">
        <v>2</v>
      </c>
      <c r="D6" s="63">
        <f>SUM(D3:D5)</f>
        <v>420</v>
      </c>
      <c r="E6" s="65">
        <f>SUM(E3:E5)</f>
        <v>399</v>
      </c>
      <c r="F6" s="65">
        <f>SUM(F3:F5)</f>
        <v>79.55</v>
      </c>
      <c r="G6" s="40">
        <f>SUM(G3:G5)</f>
        <v>121.7115</v>
      </c>
      <c r="H6" s="40">
        <f>SUM(H3:H5)</f>
        <v>520.71</v>
      </c>
      <c r="I6" s="67"/>
      <c r="J6" s="67">
        <f>SUM(J3:J5)</f>
        <v>10414</v>
      </c>
    </row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</sheetData>
  <mergeCells count="2">
    <mergeCell ref="A1:J1"/>
    <mergeCell ref="A6:B6"/>
  </mergeCells>
  <pageMargins left="0.699305555555556" right="0.699305555555556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6"/>
  <sheetViews>
    <sheetView zoomScale="81" zoomScaleNormal="81" workbookViewId="0">
      <selection activeCell="H15" sqref="H15"/>
    </sheetView>
  </sheetViews>
  <sheetFormatPr defaultColWidth="9" defaultRowHeight="14.25" outlineLevelRow="5"/>
  <cols>
    <col min="1" max="3" width="9" style="16"/>
    <col min="4" max="4" width="12.7916666666667" style="16" customWidth="1"/>
    <col min="5" max="5" width="14.9166666666667" style="16" customWidth="1"/>
    <col min="6" max="6" width="16.3833333333333" style="16" customWidth="1"/>
    <col min="7" max="7" width="18.8583333333333" style="18" customWidth="1"/>
    <col min="8" max="8" width="12.7833333333333" style="16" customWidth="1"/>
    <col min="9" max="9" width="10.8833333333333" style="16" customWidth="1"/>
    <col min="10" max="10" width="11.8833333333333" style="16" customWidth="1"/>
    <col min="11" max="16384" width="9" style="16"/>
  </cols>
  <sheetData>
    <row r="1" ht="25.5" spans="1:10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56" customHeight="1" spans="1:10">
      <c r="A2" s="2" t="s">
        <v>1</v>
      </c>
      <c r="B2" s="2" t="s">
        <v>19</v>
      </c>
      <c r="C2" s="2" t="s">
        <v>20</v>
      </c>
      <c r="D2" s="2" t="s">
        <v>4</v>
      </c>
      <c r="E2" s="2" t="s">
        <v>5</v>
      </c>
      <c r="F2" s="2" t="s">
        <v>6</v>
      </c>
      <c r="G2" s="9" t="s">
        <v>7</v>
      </c>
      <c r="H2" s="2" t="s">
        <v>8</v>
      </c>
      <c r="I2" s="2" t="s">
        <v>21</v>
      </c>
      <c r="J2" s="2" t="s">
        <v>10</v>
      </c>
    </row>
    <row r="3" ht="29" customHeight="1" spans="1:10">
      <c r="A3" s="3">
        <v>1</v>
      </c>
      <c r="B3" s="3" t="s">
        <v>11</v>
      </c>
      <c r="C3" s="4" t="s">
        <v>29</v>
      </c>
      <c r="D3" s="4">
        <f>15.5*8.4</f>
        <v>130.2</v>
      </c>
      <c r="E3" s="3">
        <f>ROUND(D3*0.95,2)</f>
        <v>123.69</v>
      </c>
      <c r="F3" s="4"/>
      <c r="G3" s="11">
        <f>F3*1.53</f>
        <v>0</v>
      </c>
      <c r="H3" s="12">
        <f>E3+G3</f>
        <v>123.69</v>
      </c>
      <c r="I3" s="12">
        <v>20</v>
      </c>
      <c r="J3" s="12">
        <f>ROUND(H3*I3,0)</f>
        <v>2474</v>
      </c>
    </row>
    <row r="4" ht="29" customHeight="1" spans="1:10">
      <c r="A4" s="3">
        <v>2</v>
      </c>
      <c r="B4" s="3" t="s">
        <v>11</v>
      </c>
      <c r="C4" s="22"/>
      <c r="D4" s="4"/>
      <c r="E4" s="3">
        <f>ROUND(D4*0.95,2)</f>
        <v>0</v>
      </c>
      <c r="F4" s="4">
        <v>0</v>
      </c>
      <c r="G4" s="11">
        <f>F4*1.53</f>
        <v>0</v>
      </c>
      <c r="H4" s="12">
        <f>E4+G4</f>
        <v>0</v>
      </c>
      <c r="I4" s="12">
        <v>20</v>
      </c>
      <c r="J4" s="12">
        <f>ROUND(H4*I4,0)</f>
        <v>0</v>
      </c>
    </row>
    <row r="5" ht="21" customHeight="1" spans="1:10">
      <c r="A5" s="5" t="s">
        <v>17</v>
      </c>
      <c r="B5" s="6"/>
      <c r="C5" s="7">
        <v>1</v>
      </c>
      <c r="D5" s="8">
        <f>SUM(D3:D4)</f>
        <v>130.2</v>
      </c>
      <c r="E5" s="8">
        <f>SUM(E3:E4)</f>
        <v>123.69</v>
      </c>
      <c r="F5" s="8">
        <f>SUM(F3:F4)</f>
        <v>0</v>
      </c>
      <c r="G5" s="14">
        <f>SUM(G3:G4)</f>
        <v>0</v>
      </c>
      <c r="H5" s="15">
        <f>SUM(H3:H4)</f>
        <v>123.69</v>
      </c>
      <c r="I5" s="15"/>
      <c r="J5" s="15">
        <f>SUM(J3:J4)</f>
        <v>2474</v>
      </c>
    </row>
    <row r="6" ht="21" customHeight="1"/>
  </sheetData>
  <mergeCells count="2">
    <mergeCell ref="A1:J1"/>
    <mergeCell ref="A5:B5"/>
  </mergeCells>
  <pageMargins left="0.699305555555556" right="0.699305555555556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CV5"/>
  <sheetViews>
    <sheetView zoomScale="89" zoomScaleNormal="89" workbookViewId="0">
      <selection activeCell="H8" sqref="H8"/>
    </sheetView>
  </sheetViews>
  <sheetFormatPr defaultColWidth="9" defaultRowHeight="14.25" outlineLevelRow="4"/>
  <cols>
    <col min="1" max="1" width="9" style="83"/>
    <col min="2" max="2" width="9.7" style="83" customWidth="1"/>
    <col min="3" max="3" width="10.3333333333333" style="83" customWidth="1"/>
    <col min="4" max="4" width="12.3583333333333" style="83" customWidth="1"/>
    <col min="5" max="5" width="15.4166666666667" style="83" customWidth="1"/>
    <col min="6" max="6" width="15.825" style="71" customWidth="1"/>
    <col min="7" max="7" width="20.125" style="83" customWidth="1"/>
    <col min="8" max="8" width="15.3083333333333" style="83" customWidth="1"/>
    <col min="9" max="9" width="11.8583333333333" style="82" customWidth="1"/>
    <col min="10" max="10" width="11.3333333333333" style="82" customWidth="1"/>
    <col min="11" max="100" width="9" style="84"/>
    <col min="101" max="16384" width="9" style="83"/>
  </cols>
  <sheetData>
    <row r="1" ht="25.5" spans="1:10">
      <c r="A1" s="85" t="s">
        <v>12</v>
      </c>
      <c r="B1" s="85"/>
      <c r="C1" s="85"/>
      <c r="D1" s="85"/>
      <c r="E1" s="85"/>
      <c r="F1" s="85"/>
      <c r="G1" s="85"/>
      <c r="H1" s="85"/>
      <c r="I1" s="85"/>
      <c r="J1" s="85"/>
    </row>
    <row r="2" s="82" customFormat="1" ht="34.5" spans="1:100">
      <c r="A2" s="86" t="s">
        <v>1</v>
      </c>
      <c r="B2" s="86" t="s">
        <v>19</v>
      </c>
      <c r="C2" s="86" t="s">
        <v>20</v>
      </c>
      <c r="D2" s="86" t="s">
        <v>4</v>
      </c>
      <c r="E2" s="86" t="s">
        <v>5</v>
      </c>
      <c r="F2" s="78" t="s">
        <v>6</v>
      </c>
      <c r="G2" s="78" t="s">
        <v>7</v>
      </c>
      <c r="H2" s="88" t="s">
        <v>8</v>
      </c>
      <c r="I2" s="86" t="s">
        <v>21</v>
      </c>
      <c r="J2" s="86" t="s">
        <v>10</v>
      </c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</row>
    <row r="3" s="54" customFormat="1" ht="21" customHeight="1" spans="1:100">
      <c r="A3" s="57">
        <v>1</v>
      </c>
      <c r="B3" s="57" t="s">
        <v>12</v>
      </c>
      <c r="C3" s="87" t="s">
        <v>30</v>
      </c>
      <c r="D3" s="87">
        <v>152.75</v>
      </c>
      <c r="E3" s="57">
        <f>ROUND(D3*0.95,2)</f>
        <v>145.11</v>
      </c>
      <c r="F3" s="89"/>
      <c r="G3" s="38">
        <f>F3*1.53</f>
        <v>0</v>
      </c>
      <c r="H3" s="38">
        <f>ROUND(E3+G3,2)</f>
        <v>145.11</v>
      </c>
      <c r="I3" s="66">
        <v>20</v>
      </c>
      <c r="J3" s="66">
        <f>ROUND(H3*I3,0)</f>
        <v>2902</v>
      </c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</row>
    <row r="4" s="54" customFormat="1" ht="21" customHeight="1" spans="1:100">
      <c r="A4" s="57">
        <v>2</v>
      </c>
      <c r="B4" s="57" t="s">
        <v>12</v>
      </c>
      <c r="C4" s="87"/>
      <c r="D4" s="87">
        <v>0</v>
      </c>
      <c r="E4" s="57">
        <f>ROUND(D4*0.95,2)</f>
        <v>0</v>
      </c>
      <c r="F4" s="89">
        <v>0</v>
      </c>
      <c r="G4" s="38">
        <f>F4*1.53</f>
        <v>0</v>
      </c>
      <c r="H4" s="38">
        <f>ROUND(E4+G4,2)</f>
        <v>0</v>
      </c>
      <c r="I4" s="66">
        <v>20</v>
      </c>
      <c r="J4" s="66">
        <f>ROUND(H4*I4,0)</f>
        <v>0</v>
      </c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</row>
    <row r="5" s="54" customFormat="1" ht="21" customHeight="1" spans="1:100">
      <c r="A5" s="60" t="s">
        <v>17</v>
      </c>
      <c r="B5" s="61"/>
      <c r="C5" s="62">
        <v>2</v>
      </c>
      <c r="D5" s="63">
        <f>SUM(D3:D4)</f>
        <v>152.75</v>
      </c>
      <c r="E5" s="65">
        <f>SUM(E3:E4)</f>
        <v>145.11</v>
      </c>
      <c r="F5" s="65">
        <f>SUM(F3:F4)</f>
        <v>0</v>
      </c>
      <c r="G5" s="40">
        <f>SUM(G3:G4)</f>
        <v>0</v>
      </c>
      <c r="H5" s="40">
        <f>SUM(H3:H4)</f>
        <v>145.11</v>
      </c>
      <c r="I5" s="67"/>
      <c r="J5" s="67">
        <f>SUM(J3:J4)</f>
        <v>2902</v>
      </c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</row>
  </sheetData>
  <mergeCells count="2">
    <mergeCell ref="A1:J1"/>
    <mergeCell ref="A5:B5"/>
  </mergeCells>
  <pageMargins left="0.699305555555556" right="0.699305555555556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6"/>
  <sheetViews>
    <sheetView zoomScale="80" zoomScaleNormal="80" workbookViewId="0">
      <selection activeCell="K12" sqref="K12"/>
    </sheetView>
  </sheetViews>
  <sheetFormatPr defaultColWidth="9" defaultRowHeight="14.25" outlineLevelRow="5"/>
  <cols>
    <col min="1" max="1" width="9.10833333333333" style="70" customWidth="1"/>
    <col min="2" max="2" width="10.8916666666667" style="70" customWidth="1"/>
    <col min="3" max="3" width="9.10833333333333" style="26" customWidth="1"/>
    <col min="4" max="4" width="14.0916666666667" style="70" customWidth="1"/>
    <col min="5" max="5" width="16.0166666666667" style="70" customWidth="1"/>
    <col min="6" max="6" width="15.6833333333333" style="70" customWidth="1"/>
    <col min="7" max="7" width="19.8833333333333" style="71" customWidth="1"/>
    <col min="8" max="8" width="14.8833333333333" style="70" customWidth="1"/>
    <col min="9" max="9" width="11.5833333333333" style="68" customWidth="1"/>
    <col min="10" max="10" width="11.3666666666667" style="68" customWidth="1"/>
    <col min="11" max="16384" width="9" style="70"/>
  </cols>
  <sheetData>
    <row r="1" ht="25.5" spans="1:10">
      <c r="A1" s="72" t="s">
        <v>31</v>
      </c>
      <c r="B1" s="72"/>
      <c r="C1" s="72"/>
      <c r="D1" s="72"/>
      <c r="E1" s="72"/>
      <c r="F1" s="72"/>
      <c r="G1" s="72"/>
      <c r="H1" s="72"/>
      <c r="I1" s="72"/>
      <c r="J1" s="72"/>
    </row>
    <row r="2" s="68" customFormat="1" ht="62" customHeight="1" spans="1:10">
      <c r="A2" s="73" t="s">
        <v>1</v>
      </c>
      <c r="B2" s="73" t="s">
        <v>19</v>
      </c>
      <c r="C2" s="29" t="s">
        <v>20</v>
      </c>
      <c r="D2" s="73" t="s">
        <v>4</v>
      </c>
      <c r="E2" s="73" t="s">
        <v>5</v>
      </c>
      <c r="F2" s="73" t="s">
        <v>6</v>
      </c>
      <c r="G2" s="78" t="s">
        <v>7</v>
      </c>
      <c r="H2" s="79" t="s">
        <v>32</v>
      </c>
      <c r="I2" s="73" t="s">
        <v>21</v>
      </c>
      <c r="J2" s="73" t="s">
        <v>10</v>
      </c>
    </row>
    <row r="3" s="69" customFormat="1" ht="20.4" customHeight="1" spans="1:10">
      <c r="A3" s="74">
        <v>1</v>
      </c>
      <c r="B3" s="74" t="s">
        <v>31</v>
      </c>
      <c r="C3" s="75" t="s">
        <v>33</v>
      </c>
      <c r="D3" s="75">
        <v>90</v>
      </c>
      <c r="E3" s="74">
        <f>ROUND(D3*0.95,2)</f>
        <v>85.5</v>
      </c>
      <c r="F3" s="75"/>
      <c r="G3" s="80">
        <f>F3*1.53</f>
        <v>0</v>
      </c>
      <c r="H3" s="81">
        <f>ROUND(E3+G3,2)</f>
        <v>85.5</v>
      </c>
      <c r="I3" s="81">
        <v>20</v>
      </c>
      <c r="J3" s="81">
        <f>ROUND(H3*I3,0)</f>
        <v>1710</v>
      </c>
    </row>
    <row r="4" s="69" customFormat="1" ht="20.4" customHeight="1" spans="1:10">
      <c r="A4" s="74">
        <v>2</v>
      </c>
      <c r="B4" s="74" t="s">
        <v>31</v>
      </c>
      <c r="C4" s="76"/>
      <c r="D4" s="75"/>
      <c r="E4" s="74">
        <f>ROUND(D4*0.95,2)</f>
        <v>0</v>
      </c>
      <c r="F4" s="75"/>
      <c r="G4" s="80">
        <f>F4*1.53</f>
        <v>0</v>
      </c>
      <c r="H4" s="81">
        <f>ROUND(E4+G4,2)</f>
        <v>0</v>
      </c>
      <c r="I4" s="81">
        <v>20</v>
      </c>
      <c r="J4" s="81">
        <f>ROUND(H4*I4,0)</f>
        <v>0</v>
      </c>
    </row>
    <row r="5" s="69" customFormat="1" ht="20.4" customHeight="1" spans="1:10">
      <c r="A5" s="74">
        <v>3</v>
      </c>
      <c r="B5" s="74" t="s">
        <v>31</v>
      </c>
      <c r="C5" s="76"/>
      <c r="D5" s="75"/>
      <c r="E5" s="74">
        <f>ROUND(D5*0.95,2)</f>
        <v>0</v>
      </c>
      <c r="F5" s="75"/>
      <c r="G5" s="80">
        <f>F5*1.53</f>
        <v>0</v>
      </c>
      <c r="H5" s="81">
        <f>ROUND(E5+G5,2)</f>
        <v>0</v>
      </c>
      <c r="I5" s="81">
        <v>20</v>
      </c>
      <c r="J5" s="81">
        <f>ROUND(H5*I5,0)</f>
        <v>0</v>
      </c>
    </row>
    <row r="6" ht="20.4" customHeight="1" spans="1:10">
      <c r="A6" s="32" t="s">
        <v>17</v>
      </c>
      <c r="B6" s="33"/>
      <c r="C6" s="77">
        <v>1</v>
      </c>
      <c r="D6" s="34">
        <f>SUM(D3:D5)</f>
        <v>90</v>
      </c>
      <c r="E6" s="34">
        <f>SUM(E3:E5)</f>
        <v>85.5</v>
      </c>
      <c r="F6" s="34">
        <f>SUM(F3:F5)</f>
        <v>0</v>
      </c>
      <c r="G6" s="40">
        <f>SUM(G3:G5)</f>
        <v>0</v>
      </c>
      <c r="H6" s="35">
        <f>SUM(H3:H5)</f>
        <v>85.5</v>
      </c>
      <c r="I6" s="35"/>
      <c r="J6" s="35">
        <f>SUM(J3:J5)</f>
        <v>1710</v>
      </c>
    </row>
  </sheetData>
  <mergeCells count="2">
    <mergeCell ref="A1:J1"/>
    <mergeCell ref="A6:B6"/>
  </mergeCells>
  <pageMargins left="0.699305555555556" right="0.699305555555556" top="0.75" bottom="0.75" header="0.3" footer="0.3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11"/>
  <sheetViews>
    <sheetView zoomScale="86" zoomScaleNormal="86" workbookViewId="0">
      <selection activeCell="C15" sqref="C15"/>
    </sheetView>
  </sheetViews>
  <sheetFormatPr defaultColWidth="9" defaultRowHeight="14.25"/>
  <cols>
    <col min="1" max="1" width="6.44166666666667" style="54" customWidth="1"/>
    <col min="2" max="2" width="8.24166666666667" style="54" customWidth="1"/>
    <col min="3" max="3" width="8.99166666666667" style="54" customWidth="1"/>
    <col min="4" max="4" width="14.5916666666667" style="54" customWidth="1"/>
    <col min="5" max="5" width="15.8583333333333" style="54" customWidth="1"/>
    <col min="6" max="6" width="15.2166666666667" style="27" customWidth="1"/>
    <col min="7" max="7" width="20.5083333333333" style="54" customWidth="1"/>
    <col min="8" max="8" width="13.5166666666667" style="54" customWidth="1"/>
    <col min="9" max="9" width="10.5666666666667" style="53" customWidth="1"/>
    <col min="10" max="10" width="11.8333333333333" style="53" customWidth="1"/>
    <col min="11" max="16384" width="9" style="54"/>
  </cols>
  <sheetData>
    <row r="1" ht="25.5" spans="1:10">
      <c r="A1" s="55" t="s">
        <v>13</v>
      </c>
      <c r="B1" s="55"/>
      <c r="C1" s="55"/>
      <c r="D1" s="55"/>
      <c r="E1" s="55"/>
      <c r="F1" s="55"/>
      <c r="G1" s="55"/>
      <c r="H1" s="55"/>
      <c r="I1" s="55"/>
      <c r="J1" s="55"/>
    </row>
    <row r="2" s="53" customFormat="1" ht="57" customHeight="1" spans="1:10">
      <c r="A2" s="56" t="s">
        <v>1</v>
      </c>
      <c r="B2" s="56" t="s">
        <v>19</v>
      </c>
      <c r="C2" s="56" t="s">
        <v>20</v>
      </c>
      <c r="D2" s="56" t="s">
        <v>4</v>
      </c>
      <c r="E2" s="56" t="s">
        <v>5</v>
      </c>
      <c r="F2" s="36" t="s">
        <v>6</v>
      </c>
      <c r="G2" s="36" t="s">
        <v>7</v>
      </c>
      <c r="H2" s="56" t="s">
        <v>8</v>
      </c>
      <c r="I2" s="56" t="s">
        <v>21</v>
      </c>
      <c r="J2" s="56" t="s">
        <v>10</v>
      </c>
    </row>
    <row r="3" ht="21" customHeight="1" spans="1:10">
      <c r="A3" s="57">
        <v>1</v>
      </c>
      <c r="B3" s="57" t="s">
        <v>34</v>
      </c>
      <c r="C3" s="58" t="s">
        <v>35</v>
      </c>
      <c r="D3" s="58">
        <v>91</v>
      </c>
      <c r="E3" s="57">
        <f t="shared" ref="E3:E9" si="0">ROUND(D3*0.95,2)</f>
        <v>86.45</v>
      </c>
      <c r="F3" s="64"/>
      <c r="G3" s="38">
        <f t="shared" ref="G3:G9" si="1">F3*1.53</f>
        <v>0</v>
      </c>
      <c r="H3" s="38">
        <f t="shared" ref="H3:H9" si="2">ROUND(E3+G3,2)</f>
        <v>86.45</v>
      </c>
      <c r="I3" s="66">
        <v>20</v>
      </c>
      <c r="J3" s="66">
        <f t="shared" ref="J3:J9" si="3">ROUND(H3*I3,0)</f>
        <v>1729</v>
      </c>
    </row>
    <row r="4" ht="21" customHeight="1" spans="1:10">
      <c r="A4" s="57">
        <v>2</v>
      </c>
      <c r="B4" s="57" t="s">
        <v>34</v>
      </c>
      <c r="C4" s="59" t="s">
        <v>36</v>
      </c>
      <c r="D4" s="58">
        <f>221.4</f>
        <v>221.4</v>
      </c>
      <c r="E4" s="57">
        <f t="shared" si="0"/>
        <v>210.33</v>
      </c>
      <c r="F4" s="64"/>
      <c r="G4" s="38">
        <f t="shared" si="1"/>
        <v>0</v>
      </c>
      <c r="H4" s="38">
        <f t="shared" si="2"/>
        <v>210.33</v>
      </c>
      <c r="I4" s="66">
        <v>20</v>
      </c>
      <c r="J4" s="66">
        <f t="shared" si="3"/>
        <v>4207</v>
      </c>
    </row>
    <row r="5" ht="21" customHeight="1" spans="1:10">
      <c r="A5" s="57">
        <v>3</v>
      </c>
      <c r="B5" s="57" t="s">
        <v>34</v>
      </c>
      <c r="C5" s="59" t="s">
        <v>37</v>
      </c>
      <c r="D5" s="58">
        <v>96</v>
      </c>
      <c r="E5" s="57">
        <f t="shared" si="0"/>
        <v>91.2</v>
      </c>
      <c r="F5" s="64"/>
      <c r="G5" s="38">
        <f t="shared" si="1"/>
        <v>0</v>
      </c>
      <c r="H5" s="38">
        <f t="shared" si="2"/>
        <v>91.2</v>
      </c>
      <c r="I5" s="66">
        <v>20</v>
      </c>
      <c r="J5" s="66">
        <f t="shared" si="3"/>
        <v>1824</v>
      </c>
    </row>
    <row r="6" ht="21" customHeight="1" spans="1:10">
      <c r="A6" s="57">
        <v>4</v>
      </c>
      <c r="B6" s="57" t="s">
        <v>34</v>
      </c>
      <c r="C6" s="59" t="s">
        <v>38</v>
      </c>
      <c r="D6" s="58">
        <f>11*4+10*3+14.5*4+9.5*3</f>
        <v>160.5</v>
      </c>
      <c r="E6" s="57">
        <f t="shared" si="0"/>
        <v>152.48</v>
      </c>
      <c r="F6" s="64"/>
      <c r="G6" s="38">
        <f t="shared" si="1"/>
        <v>0</v>
      </c>
      <c r="H6" s="38">
        <f t="shared" si="2"/>
        <v>152.48</v>
      </c>
      <c r="I6" s="66">
        <v>20</v>
      </c>
      <c r="J6" s="66">
        <f t="shared" si="3"/>
        <v>3050</v>
      </c>
    </row>
    <row r="7" ht="21" customHeight="1" spans="1:10">
      <c r="A7" s="57">
        <v>5</v>
      </c>
      <c r="B7" s="57" t="s">
        <v>34</v>
      </c>
      <c r="C7" s="59" t="s">
        <v>39</v>
      </c>
      <c r="D7" s="58">
        <v>2050</v>
      </c>
      <c r="E7" s="57">
        <f t="shared" si="0"/>
        <v>1947.5</v>
      </c>
      <c r="F7" s="64"/>
      <c r="G7" s="38">
        <f t="shared" si="1"/>
        <v>0</v>
      </c>
      <c r="H7" s="38">
        <f t="shared" si="2"/>
        <v>1947.5</v>
      </c>
      <c r="I7" s="66">
        <v>20</v>
      </c>
      <c r="J7" s="66">
        <f t="shared" si="3"/>
        <v>38950</v>
      </c>
    </row>
    <row r="8" ht="21" customHeight="1" spans="1:10">
      <c r="A8" s="57">
        <v>6</v>
      </c>
      <c r="B8" s="57" t="s">
        <v>34</v>
      </c>
      <c r="C8" s="59"/>
      <c r="D8" s="58"/>
      <c r="E8" s="57">
        <f t="shared" si="0"/>
        <v>0</v>
      </c>
      <c r="F8" s="64"/>
      <c r="G8" s="38">
        <f t="shared" si="1"/>
        <v>0</v>
      </c>
      <c r="H8" s="38">
        <f t="shared" si="2"/>
        <v>0</v>
      </c>
      <c r="I8" s="66">
        <v>20</v>
      </c>
      <c r="J8" s="66">
        <f t="shared" si="3"/>
        <v>0</v>
      </c>
    </row>
    <row r="9" ht="21" customHeight="1" spans="1:10">
      <c r="A9" s="57">
        <v>7</v>
      </c>
      <c r="B9" s="57" t="s">
        <v>34</v>
      </c>
      <c r="C9" s="59"/>
      <c r="D9" s="58"/>
      <c r="E9" s="57">
        <f t="shared" si="0"/>
        <v>0</v>
      </c>
      <c r="F9" s="64"/>
      <c r="G9" s="38">
        <f t="shared" si="1"/>
        <v>0</v>
      </c>
      <c r="H9" s="38">
        <f t="shared" si="2"/>
        <v>0</v>
      </c>
      <c r="I9" s="66">
        <v>20</v>
      </c>
      <c r="J9" s="66">
        <f t="shared" si="3"/>
        <v>0</v>
      </c>
    </row>
    <row r="10" ht="21" customHeight="1" spans="1:10">
      <c r="A10" s="60" t="s">
        <v>17</v>
      </c>
      <c r="B10" s="61"/>
      <c r="C10" s="62">
        <v>5</v>
      </c>
      <c r="D10" s="63">
        <f>SUM(D3:D9)</f>
        <v>2618.9</v>
      </c>
      <c r="E10" s="65">
        <f>SUM(E3:E9)</f>
        <v>2487.96</v>
      </c>
      <c r="F10" s="65">
        <f>SUM(F3:F6)</f>
        <v>0</v>
      </c>
      <c r="G10" s="40">
        <f>SUM(G3:G6)</f>
        <v>0</v>
      </c>
      <c r="H10" s="40">
        <f>SUM(H3:H9)</f>
        <v>2487.96</v>
      </c>
      <c r="I10" s="67"/>
      <c r="J10" s="67">
        <f>SUM(J3:J9)</f>
        <v>49760</v>
      </c>
    </row>
    <row r="11" ht="21" customHeight="1"/>
  </sheetData>
  <mergeCells count="2">
    <mergeCell ref="A1:J1"/>
    <mergeCell ref="A10:B10"/>
  </mergeCells>
  <pageMargins left="0.699305555555556" right="0.699305555555556" top="0.75" bottom="0.75" header="0.3" footer="0.3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5"/>
  <sheetViews>
    <sheetView zoomScale="81" zoomScaleNormal="81" workbookViewId="0">
      <selection activeCell="F13" sqref="F13"/>
    </sheetView>
  </sheetViews>
  <sheetFormatPr defaultColWidth="9" defaultRowHeight="14.25" outlineLevelRow="4"/>
  <cols>
    <col min="1" max="1" width="9" style="17"/>
    <col min="2" max="2" width="10.6666666666667" style="17" customWidth="1"/>
    <col min="3" max="3" width="9" style="17"/>
    <col min="4" max="4" width="13.0166666666667" style="17" customWidth="1"/>
    <col min="5" max="5" width="16.4916666666667" style="17" customWidth="1"/>
    <col min="6" max="6" width="16.2666666666667" style="17" customWidth="1"/>
    <col min="7" max="7" width="19.3" style="41" customWidth="1"/>
    <col min="8" max="8" width="13.6916666666667" style="17" customWidth="1"/>
    <col min="9" max="10" width="9.875" style="17" customWidth="1"/>
    <col min="11" max="16384" width="9" style="17"/>
  </cols>
  <sheetData>
    <row r="1" ht="25.5" spans="1:10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</row>
    <row r="2" ht="50" customHeight="1" spans="1:10">
      <c r="A2" s="19" t="s">
        <v>1</v>
      </c>
      <c r="B2" s="19" t="s">
        <v>19</v>
      </c>
      <c r="C2" s="19" t="s">
        <v>20</v>
      </c>
      <c r="D2" s="19" t="s">
        <v>4</v>
      </c>
      <c r="E2" s="19" t="s">
        <v>5</v>
      </c>
      <c r="F2" s="19" t="s">
        <v>6</v>
      </c>
      <c r="G2" s="48" t="s">
        <v>7</v>
      </c>
      <c r="H2" s="19" t="s">
        <v>8</v>
      </c>
      <c r="I2" s="19" t="s">
        <v>21</v>
      </c>
      <c r="J2" s="19" t="s">
        <v>10</v>
      </c>
    </row>
    <row r="3" ht="21" customHeight="1" spans="1:10">
      <c r="A3" s="43">
        <v>1</v>
      </c>
      <c r="B3" s="43" t="s">
        <v>40</v>
      </c>
      <c r="C3" s="52" t="s">
        <v>41</v>
      </c>
      <c r="D3" s="31">
        <v>52</v>
      </c>
      <c r="E3" s="43">
        <f>ROUND(D3*0.95,2)</f>
        <v>49.4</v>
      </c>
      <c r="F3" s="31">
        <v>0</v>
      </c>
      <c r="G3" s="49">
        <f>F3*1.53</f>
        <v>0</v>
      </c>
      <c r="H3" s="20">
        <f>ROUND(E3+G3,2)</f>
        <v>49.4</v>
      </c>
      <c r="I3" s="20">
        <v>20</v>
      </c>
      <c r="J3" s="20">
        <f>ROUND(H3*I3,0)</f>
        <v>988</v>
      </c>
    </row>
    <row r="4" ht="21" customHeight="1" spans="1:10">
      <c r="A4" s="43">
        <v>2</v>
      </c>
      <c r="B4" s="43" t="s">
        <v>40</v>
      </c>
      <c r="C4" s="52" t="s">
        <v>42</v>
      </c>
      <c r="D4" s="31">
        <v>144</v>
      </c>
      <c r="E4" s="43">
        <f>ROUND(D4*0.95,2)</f>
        <v>136.8</v>
      </c>
      <c r="F4" s="31"/>
      <c r="G4" s="49">
        <f>F4*1.53</f>
        <v>0</v>
      </c>
      <c r="H4" s="20">
        <f>ROUND(E4+G4,2)</f>
        <v>136.8</v>
      </c>
      <c r="I4" s="20">
        <v>20</v>
      </c>
      <c r="J4" s="20">
        <f>ROUND(H4*I4,0)</f>
        <v>2736</v>
      </c>
    </row>
    <row r="5" ht="21" customHeight="1" spans="1:10">
      <c r="A5" s="45" t="s">
        <v>17</v>
      </c>
      <c r="B5" s="46"/>
      <c r="C5" s="23">
        <v>2</v>
      </c>
      <c r="D5" s="47">
        <f>SUM(D3:D4)</f>
        <v>196</v>
      </c>
      <c r="E5" s="47">
        <f>SUM(E3:E4)</f>
        <v>186.2</v>
      </c>
      <c r="F5" s="47">
        <f>SUM(F3:F4)</f>
        <v>0</v>
      </c>
      <c r="G5" s="50">
        <f>SUM(G3:G4)</f>
        <v>0</v>
      </c>
      <c r="H5" s="51">
        <f>SUM(H3:H4)</f>
        <v>186.2</v>
      </c>
      <c r="I5" s="51"/>
      <c r="J5" s="51">
        <f>SUM(J3:J4)</f>
        <v>3724</v>
      </c>
    </row>
  </sheetData>
  <mergeCells count="2">
    <mergeCell ref="A1:J1"/>
    <mergeCell ref="A5:B5"/>
  </mergeCells>
  <pageMargins left="0.699305555555556" right="0.699305555555556" top="0.75" bottom="0.75" header="0.3" footer="0.3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8"/>
  <sheetViews>
    <sheetView zoomScale="89" zoomScaleNormal="89" workbookViewId="0">
      <selection activeCell="G11" sqref="G11"/>
    </sheetView>
  </sheetViews>
  <sheetFormatPr defaultColWidth="9" defaultRowHeight="14.25" outlineLevelRow="7"/>
  <cols>
    <col min="1" max="1" width="9" style="17"/>
    <col min="2" max="2" width="11.2166666666667" style="17" customWidth="1"/>
    <col min="3" max="3" width="9" style="17"/>
    <col min="4" max="4" width="13.275" style="17" customWidth="1"/>
    <col min="5" max="5" width="16.2416666666667" style="17" customWidth="1"/>
    <col min="6" max="6" width="15.0083333333333" style="17" customWidth="1"/>
    <col min="7" max="7" width="18.8833333333333" style="41" customWidth="1"/>
    <col min="8" max="8" width="12.7666666666667" style="17" customWidth="1"/>
    <col min="9" max="9" width="10.2083333333333" style="17" customWidth="1"/>
    <col min="10" max="10" width="10.5416666666667" style="17" customWidth="1"/>
    <col min="11" max="16384" width="9" style="17"/>
  </cols>
  <sheetData>
    <row r="1" ht="25.5" spans="1:10">
      <c r="A1" s="42" t="s">
        <v>15</v>
      </c>
      <c r="B1" s="42"/>
      <c r="C1" s="42"/>
      <c r="D1" s="42"/>
      <c r="E1" s="42"/>
      <c r="F1" s="42"/>
      <c r="G1" s="42"/>
      <c r="H1" s="42"/>
      <c r="I1" s="42"/>
      <c r="J1" s="42"/>
    </row>
    <row r="2" ht="34.5" spans="1:10">
      <c r="A2" s="19" t="s">
        <v>1</v>
      </c>
      <c r="B2" s="19" t="s">
        <v>19</v>
      </c>
      <c r="C2" s="19" t="s">
        <v>20</v>
      </c>
      <c r="D2" s="19" t="s">
        <v>4</v>
      </c>
      <c r="E2" s="19" t="s">
        <v>5</v>
      </c>
      <c r="F2" s="19" t="s">
        <v>6</v>
      </c>
      <c r="G2" s="48" t="s">
        <v>7</v>
      </c>
      <c r="H2" s="19" t="s">
        <v>8</v>
      </c>
      <c r="I2" s="19" t="s">
        <v>21</v>
      </c>
      <c r="J2" s="19" t="s">
        <v>10</v>
      </c>
    </row>
    <row r="3" ht="16.2" customHeight="1" spans="1:10">
      <c r="A3" s="43">
        <v>1</v>
      </c>
      <c r="B3" s="43" t="s">
        <v>43</v>
      </c>
      <c r="C3" s="31" t="s">
        <v>44</v>
      </c>
      <c r="D3" s="31">
        <v>138</v>
      </c>
      <c r="E3" s="43">
        <f>ROUND(D3*0.95,2)</f>
        <v>131.1</v>
      </c>
      <c r="F3" s="31"/>
      <c r="G3" s="49">
        <f>F3*1.53</f>
        <v>0</v>
      </c>
      <c r="H3" s="20">
        <f>ROUND(E3+G3,2)</f>
        <v>131.1</v>
      </c>
      <c r="I3" s="20">
        <v>20</v>
      </c>
      <c r="J3" s="20">
        <f>ROUND(H3*I3,0)</f>
        <v>2622</v>
      </c>
    </row>
    <row r="4" ht="16.2" customHeight="1" spans="1:10">
      <c r="A4" s="43">
        <v>2</v>
      </c>
      <c r="B4" s="43" t="s">
        <v>43</v>
      </c>
      <c r="C4" s="31"/>
      <c r="D4" s="31"/>
      <c r="E4" s="43">
        <f>ROUND(D4*0.95,2)</f>
        <v>0</v>
      </c>
      <c r="F4" s="31"/>
      <c r="G4" s="49">
        <f>F4*1.53</f>
        <v>0</v>
      </c>
      <c r="H4" s="20">
        <f>ROUND(E4+G4,2)</f>
        <v>0</v>
      </c>
      <c r="I4" s="20">
        <v>20</v>
      </c>
      <c r="J4" s="20">
        <f>ROUND(H4*I4,0)</f>
        <v>0</v>
      </c>
    </row>
    <row r="5" ht="16.2" customHeight="1" spans="1:10">
      <c r="A5" s="43">
        <v>3</v>
      </c>
      <c r="B5" s="43" t="s">
        <v>43</v>
      </c>
      <c r="C5" s="44"/>
      <c r="D5" s="31"/>
      <c r="E5" s="43">
        <f>ROUND(D5*0.95,2)</f>
        <v>0</v>
      </c>
      <c r="F5" s="31"/>
      <c r="G5" s="49">
        <f>F5*1.53</f>
        <v>0</v>
      </c>
      <c r="H5" s="20">
        <f>ROUND(E5+G5,2)</f>
        <v>0</v>
      </c>
      <c r="I5" s="20">
        <v>20</v>
      </c>
      <c r="J5" s="20">
        <f>ROUND(H5*I5,0)</f>
        <v>0</v>
      </c>
    </row>
    <row r="6" ht="16.2" customHeight="1" spans="1:10">
      <c r="A6" s="43">
        <v>4</v>
      </c>
      <c r="B6" s="43" t="s">
        <v>43</v>
      </c>
      <c r="C6" s="44"/>
      <c r="D6" s="31"/>
      <c r="E6" s="43">
        <f>ROUND(D6*0.95,2)</f>
        <v>0</v>
      </c>
      <c r="F6" s="31"/>
      <c r="G6" s="49">
        <f>F6*1.53</f>
        <v>0</v>
      </c>
      <c r="H6" s="20">
        <f>ROUND(E6+G6,2)</f>
        <v>0</v>
      </c>
      <c r="I6" s="20">
        <v>20</v>
      </c>
      <c r="J6" s="20">
        <f>ROUND(H6*I6,0)</f>
        <v>0</v>
      </c>
    </row>
    <row r="7" ht="16.2" customHeight="1" spans="1:10">
      <c r="A7" s="45" t="s">
        <v>17</v>
      </c>
      <c r="B7" s="46"/>
      <c r="C7" s="23">
        <v>1</v>
      </c>
      <c r="D7" s="47">
        <f>SUM(D3:D6)</f>
        <v>138</v>
      </c>
      <c r="E7" s="47">
        <f>SUM(E3:E6)</f>
        <v>131.1</v>
      </c>
      <c r="F7" s="47">
        <f>SUM(F3:F4)</f>
        <v>0</v>
      </c>
      <c r="G7" s="50">
        <f>SUM(G3:G4)</f>
        <v>0</v>
      </c>
      <c r="H7" s="51">
        <f>SUM(H3:H6)</f>
        <v>131.1</v>
      </c>
      <c r="I7" s="51"/>
      <c r="J7" s="51">
        <f>SUM(J3:J6)</f>
        <v>2622</v>
      </c>
    </row>
    <row r="8" ht="21" customHeight="1"/>
  </sheetData>
  <mergeCells count="2">
    <mergeCell ref="A1:J1"/>
    <mergeCell ref="A7:B7"/>
  </mergeCells>
  <pageMargins left="0.699305555555556" right="0.699305555555556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5"/>
  <sheetViews>
    <sheetView zoomScale="87" zoomScaleNormal="87" workbookViewId="0">
      <selection activeCell="H11" sqref="H11"/>
    </sheetView>
  </sheetViews>
  <sheetFormatPr defaultColWidth="9" defaultRowHeight="18" customHeight="1" outlineLevelRow="4"/>
  <cols>
    <col min="1" max="1" width="6.21666666666667" style="26" customWidth="1"/>
    <col min="2" max="2" width="10.4416666666667" style="26" customWidth="1"/>
    <col min="3" max="3" width="9.33333333333333" style="26" customWidth="1"/>
    <col min="4" max="4" width="13.375" style="26" customWidth="1"/>
    <col min="5" max="5" width="15.5666666666667" style="26" customWidth="1"/>
    <col min="6" max="6" width="15.1583333333333" style="25" customWidth="1"/>
    <col min="7" max="7" width="19.5333333333333" style="27" customWidth="1"/>
    <col min="8" max="8" width="13.9" style="26" customWidth="1"/>
    <col min="9" max="9" width="11.075" style="25" customWidth="1"/>
    <col min="10" max="10" width="11.175" style="25" customWidth="1"/>
    <col min="11" max="16384" width="9" style="26"/>
  </cols>
  <sheetData>
    <row r="1" ht="25.5" spans="1:10">
      <c r="A1" s="28" t="s">
        <v>45</v>
      </c>
      <c r="B1" s="28"/>
      <c r="C1" s="28"/>
      <c r="D1" s="28"/>
      <c r="E1" s="28"/>
      <c r="F1" s="28"/>
      <c r="G1" s="28"/>
      <c r="H1" s="28"/>
      <c r="I1" s="28"/>
      <c r="J1" s="28"/>
    </row>
    <row r="2" s="25" customFormat="1" ht="34.5" spans="1:10">
      <c r="A2" s="29" t="s">
        <v>1</v>
      </c>
      <c r="B2" s="29" t="s">
        <v>19</v>
      </c>
      <c r="C2" s="29" t="s">
        <v>20</v>
      </c>
      <c r="D2" s="29" t="s">
        <v>4</v>
      </c>
      <c r="E2" s="29" t="s">
        <v>5</v>
      </c>
      <c r="F2" s="29" t="s">
        <v>6</v>
      </c>
      <c r="G2" s="36" t="s">
        <v>7</v>
      </c>
      <c r="H2" s="29" t="s">
        <v>8</v>
      </c>
      <c r="I2" s="29" t="s">
        <v>21</v>
      </c>
      <c r="J2" s="29" t="s">
        <v>10</v>
      </c>
    </row>
    <row r="3" customHeight="1" spans="1:10">
      <c r="A3" s="30">
        <v>1</v>
      </c>
      <c r="B3" s="30" t="s">
        <v>45</v>
      </c>
      <c r="C3" s="31" t="s">
        <v>46</v>
      </c>
      <c r="D3" s="31">
        <v>90</v>
      </c>
      <c r="E3" s="30">
        <f>ROUND(D3*0.95,2)</f>
        <v>85.5</v>
      </c>
      <c r="F3" s="37"/>
      <c r="G3" s="38">
        <f>F3*1.53</f>
        <v>0</v>
      </c>
      <c r="H3" s="39">
        <f>ROUND(E3+G3,2)</f>
        <v>85.5</v>
      </c>
      <c r="I3" s="39">
        <v>20</v>
      </c>
      <c r="J3" s="39">
        <f>ROUND(H3*I3,0)</f>
        <v>1710</v>
      </c>
    </row>
    <row r="4" customHeight="1" spans="1:10">
      <c r="A4" s="30">
        <v>2</v>
      </c>
      <c r="B4" s="30" t="s">
        <v>45</v>
      </c>
      <c r="C4" s="31"/>
      <c r="D4" s="31"/>
      <c r="E4" s="30">
        <f>ROUND(D4*0.95,2)</f>
        <v>0</v>
      </c>
      <c r="F4" s="37"/>
      <c r="G4" s="38">
        <f>F4*1.53</f>
        <v>0</v>
      </c>
      <c r="H4" s="39">
        <f>ROUND(E4+G4,2)</f>
        <v>0</v>
      </c>
      <c r="I4" s="39">
        <v>20</v>
      </c>
      <c r="J4" s="39">
        <f>ROUND(H4*I4,0)</f>
        <v>0</v>
      </c>
    </row>
    <row r="5" customHeight="1" spans="1:10">
      <c r="A5" s="32" t="s">
        <v>17</v>
      </c>
      <c r="B5" s="33"/>
      <c r="C5" s="34">
        <v>1</v>
      </c>
      <c r="D5" s="35">
        <f>SUM(D3:D4)</f>
        <v>90</v>
      </c>
      <c r="E5" s="34">
        <f>SUM(E3:E4)</f>
        <v>85.5</v>
      </c>
      <c r="F5" s="34">
        <f>SUM(F3:F4)</f>
        <v>0</v>
      </c>
      <c r="G5" s="40">
        <f>SUM(G3:G4)</f>
        <v>0</v>
      </c>
      <c r="H5" s="35">
        <f>SUM(H3:H4)</f>
        <v>85.5</v>
      </c>
      <c r="I5" s="35"/>
      <c r="J5" s="35">
        <f>SUM(J3:J4)</f>
        <v>1710</v>
      </c>
    </row>
  </sheetData>
  <mergeCells count="2">
    <mergeCell ref="A1:J1"/>
    <mergeCell ref="A5:B5"/>
  </mergeCells>
  <pageMargins left="0.699305555555556" right="0.699305555555556" top="0.75" bottom="0.75" header="0.3" footer="0.3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5"/>
  <sheetViews>
    <sheetView zoomScale="88" zoomScaleNormal="88" workbookViewId="0">
      <selection activeCell="C6" sqref="C6"/>
    </sheetView>
  </sheetViews>
  <sheetFormatPr defaultColWidth="9" defaultRowHeight="14.25" outlineLevelRow="4"/>
  <cols>
    <col min="1" max="1" width="9" style="16"/>
    <col min="2" max="2" width="12" style="16" customWidth="1"/>
    <col min="3" max="3" width="8.63333333333333" style="17" customWidth="1"/>
    <col min="4" max="4" width="14.4666666666667" style="16" customWidth="1"/>
    <col min="5" max="5" width="15.5916666666667" style="16" customWidth="1"/>
    <col min="6" max="6" width="15.7083333333333" style="16" customWidth="1"/>
    <col min="7" max="7" width="20.0333333333333" style="18" customWidth="1"/>
    <col min="8" max="8" width="13.6333333333333" style="16" customWidth="1"/>
    <col min="9" max="9" width="11.2583333333333" style="16" customWidth="1"/>
    <col min="10" max="10" width="11.2166666666667" style="16" customWidth="1"/>
    <col min="11" max="16384" width="9" style="16"/>
  </cols>
  <sheetData>
    <row r="1" ht="25.5" spans="1:10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ht="34.5" spans="1:10">
      <c r="A2" s="2" t="s">
        <v>1</v>
      </c>
      <c r="B2" s="2" t="s">
        <v>19</v>
      </c>
      <c r="C2" s="19" t="s">
        <v>20</v>
      </c>
      <c r="D2" s="2" t="s">
        <v>4</v>
      </c>
      <c r="E2" s="2" t="s">
        <v>5</v>
      </c>
      <c r="F2" s="2" t="s">
        <v>6</v>
      </c>
      <c r="G2" s="9" t="s">
        <v>7</v>
      </c>
      <c r="H2" s="2" t="s">
        <v>8</v>
      </c>
      <c r="I2" s="2" t="s">
        <v>21</v>
      </c>
      <c r="J2" s="2" t="s">
        <v>10</v>
      </c>
    </row>
    <row r="3" ht="21" customHeight="1" spans="1:11">
      <c r="A3" s="3">
        <v>1</v>
      </c>
      <c r="B3" s="3" t="s">
        <v>48</v>
      </c>
      <c r="C3" s="20" t="s">
        <v>49</v>
      </c>
      <c r="D3" s="12">
        <v>126</v>
      </c>
      <c r="E3" s="3">
        <f>ROUND(D3*0.95,2)</f>
        <v>119.7</v>
      </c>
      <c r="F3" s="4"/>
      <c r="G3" s="11">
        <f>F3*1.53</f>
        <v>0</v>
      </c>
      <c r="H3" s="12">
        <f>ROUND(E3+G3,2)</f>
        <v>119.7</v>
      </c>
      <c r="I3" s="12">
        <v>20</v>
      </c>
      <c r="J3" s="12">
        <f>ROUND(H3*I3,0)</f>
        <v>2394</v>
      </c>
      <c r="K3" s="24"/>
    </row>
    <row r="4" ht="21" customHeight="1" spans="1:11">
      <c r="A4" s="3">
        <v>2</v>
      </c>
      <c r="B4" s="3" t="s">
        <v>48</v>
      </c>
      <c r="C4" s="21" t="s">
        <v>50</v>
      </c>
      <c r="D4" s="22">
        <v>71.5</v>
      </c>
      <c r="E4" s="3">
        <f>ROUND(D4*0.95,2)</f>
        <v>67.93</v>
      </c>
      <c r="F4" s="4"/>
      <c r="G4" s="11">
        <f>F4*1.53</f>
        <v>0</v>
      </c>
      <c r="H4" s="12">
        <f>ROUND(E4+G4,2)</f>
        <v>67.93</v>
      </c>
      <c r="I4" s="12">
        <v>20</v>
      </c>
      <c r="J4" s="12">
        <f>ROUND(H4*I4,0)</f>
        <v>1359</v>
      </c>
      <c r="K4" s="24"/>
    </row>
    <row r="5" ht="21" customHeight="1" spans="1:10">
      <c r="A5" s="5" t="s">
        <v>17</v>
      </c>
      <c r="B5" s="6"/>
      <c r="C5" s="23">
        <v>2</v>
      </c>
      <c r="D5" s="8">
        <f>SUM(D3:D4)</f>
        <v>197.5</v>
      </c>
      <c r="E5" s="8">
        <f>SUM(E3:E4)</f>
        <v>187.63</v>
      </c>
      <c r="F5" s="8">
        <f>SUM(F3:F4)</f>
        <v>0</v>
      </c>
      <c r="G5" s="14">
        <f>SUM(G3:G4)</f>
        <v>0</v>
      </c>
      <c r="H5" s="15">
        <f>SUM(H3:H4)</f>
        <v>187.63</v>
      </c>
      <c r="I5" s="15"/>
      <c r="J5" s="15">
        <f>SUM(J3:J4)</f>
        <v>3753</v>
      </c>
    </row>
  </sheetData>
  <mergeCells count="2">
    <mergeCell ref="A1:J1"/>
    <mergeCell ref="A5:B5"/>
  </mergeCells>
  <pageMargins left="0.699305555555556" right="0.699305555555556" top="0.75" bottom="0.75" header="0.3" footer="0.3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G9" sqref="G9"/>
    </sheetView>
  </sheetViews>
  <sheetFormatPr defaultColWidth="8.725" defaultRowHeight="14.25" outlineLevelRow="6"/>
  <cols>
    <col min="2" max="2" width="10.1833333333333" customWidth="1"/>
    <col min="4" max="4" width="13.6333333333333" customWidth="1"/>
    <col min="5" max="5" width="15.3666666666667" customWidth="1"/>
    <col min="6" max="6" width="15.725" customWidth="1"/>
    <col min="7" max="7" width="19" customWidth="1"/>
    <col min="8" max="8" width="15.4583333333333" customWidth="1"/>
    <col min="9" max="9" width="10.275" customWidth="1"/>
    <col min="10" max="10" width="11.1833333333333" customWidth="1"/>
  </cols>
  <sheetData>
    <row r="1" ht="25.5" spans="1:10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</row>
    <row r="2" ht="53" customHeight="1" spans="1:10">
      <c r="A2" s="2" t="s">
        <v>1</v>
      </c>
      <c r="B2" s="2" t="s">
        <v>19</v>
      </c>
      <c r="C2" s="2" t="s">
        <v>20</v>
      </c>
      <c r="D2" s="2" t="s">
        <v>4</v>
      </c>
      <c r="E2" s="2" t="s">
        <v>5</v>
      </c>
      <c r="F2" s="2" t="s">
        <v>6</v>
      </c>
      <c r="G2" s="9" t="s">
        <v>7</v>
      </c>
      <c r="H2" s="2" t="s">
        <v>8</v>
      </c>
      <c r="I2" s="2" t="s">
        <v>21</v>
      </c>
      <c r="J2" s="2" t="s">
        <v>10</v>
      </c>
    </row>
    <row r="3" ht="24" customHeight="1" spans="1:10">
      <c r="A3" s="3">
        <v>1</v>
      </c>
      <c r="B3" s="3" t="s">
        <v>51</v>
      </c>
      <c r="C3" s="4" t="s">
        <v>52</v>
      </c>
      <c r="D3" s="4">
        <f>21*10</f>
        <v>210</v>
      </c>
      <c r="E3" s="3">
        <f t="shared" ref="E3:E6" si="0">ROUND(D3*0.95,2)</f>
        <v>199.5</v>
      </c>
      <c r="F3" s="10">
        <f>21*3*0.24</f>
        <v>15.12</v>
      </c>
      <c r="G3" s="11">
        <f t="shared" ref="G3:G6" si="1">F3*1.53</f>
        <v>23.1336</v>
      </c>
      <c r="H3" s="12">
        <f t="shared" ref="H3:H6" si="2">ROUND(E3+G3,2)</f>
        <v>222.63</v>
      </c>
      <c r="I3" s="12">
        <v>20</v>
      </c>
      <c r="J3" s="12">
        <f>ROUND(H3*I3,0)</f>
        <v>4453</v>
      </c>
    </row>
    <row r="4" ht="15.75" spans="1:10">
      <c r="A4" s="3">
        <v>3</v>
      </c>
      <c r="B4" s="3" t="s">
        <v>51</v>
      </c>
      <c r="C4" s="4"/>
      <c r="D4" s="4"/>
      <c r="E4" s="3">
        <f t="shared" si="0"/>
        <v>0</v>
      </c>
      <c r="F4" s="10"/>
      <c r="G4" s="11">
        <f t="shared" si="1"/>
        <v>0</v>
      </c>
      <c r="H4" s="12">
        <f t="shared" si="2"/>
        <v>0</v>
      </c>
      <c r="I4" s="12">
        <v>20</v>
      </c>
      <c r="J4" s="12">
        <f t="shared" ref="J3:J6" si="3">ROUND(H4*I4,2)</f>
        <v>0</v>
      </c>
    </row>
    <row r="5" ht="23" customHeight="1" spans="1:10">
      <c r="A5" s="3">
        <v>4</v>
      </c>
      <c r="B5" s="3" t="s">
        <v>51</v>
      </c>
      <c r="C5" s="4"/>
      <c r="D5" s="4"/>
      <c r="E5" s="3">
        <f t="shared" si="0"/>
        <v>0</v>
      </c>
      <c r="F5" s="10"/>
      <c r="G5" s="11">
        <f t="shared" si="1"/>
        <v>0</v>
      </c>
      <c r="H5" s="12">
        <f t="shared" si="2"/>
        <v>0</v>
      </c>
      <c r="I5" s="12">
        <v>20</v>
      </c>
      <c r="J5" s="12">
        <f t="shared" si="3"/>
        <v>0</v>
      </c>
    </row>
    <row r="6" ht="15.75" spans="1:10">
      <c r="A6" s="3">
        <v>6</v>
      </c>
      <c r="B6" s="3" t="s">
        <v>51</v>
      </c>
      <c r="C6" s="4"/>
      <c r="D6" s="4"/>
      <c r="E6" s="3">
        <f t="shared" si="0"/>
        <v>0</v>
      </c>
      <c r="F6" s="10"/>
      <c r="G6" s="11">
        <f t="shared" si="1"/>
        <v>0</v>
      </c>
      <c r="H6" s="12">
        <f t="shared" si="2"/>
        <v>0</v>
      </c>
      <c r="I6" s="12">
        <v>20</v>
      </c>
      <c r="J6" s="12">
        <f t="shared" si="3"/>
        <v>0</v>
      </c>
    </row>
    <row r="7" ht="22" customHeight="1" spans="1:10">
      <c r="A7" s="5" t="s">
        <v>17</v>
      </c>
      <c r="B7" s="6"/>
      <c r="C7" s="7">
        <v>1</v>
      </c>
      <c r="D7" s="8">
        <f t="shared" ref="D7:H7" si="4">SUM(D3:D6)</f>
        <v>210</v>
      </c>
      <c r="E7" s="8">
        <f t="shared" si="4"/>
        <v>199.5</v>
      </c>
      <c r="F7" s="13">
        <f t="shared" si="4"/>
        <v>15.12</v>
      </c>
      <c r="G7" s="14">
        <f t="shared" si="4"/>
        <v>23.1336</v>
      </c>
      <c r="H7" s="15">
        <f t="shared" si="4"/>
        <v>222.63</v>
      </c>
      <c r="I7" s="15"/>
      <c r="J7" s="15">
        <f>SUM(J3:J6)</f>
        <v>4453</v>
      </c>
    </row>
  </sheetData>
  <mergeCells count="2">
    <mergeCell ref="A1:J1"/>
    <mergeCell ref="A7:B7"/>
  </mergeCells>
  <pageMargins left="0.75" right="0.75" top="1" bottom="1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K2" sqref="K$1:Q$1048576"/>
    </sheetView>
  </sheetViews>
  <sheetFormatPr defaultColWidth="8.725" defaultRowHeight="14.25" outlineLevelRow="6"/>
  <cols>
    <col min="2" max="2" width="9.81666666666667" customWidth="1"/>
    <col min="4" max="4" width="13.5416666666667" customWidth="1"/>
    <col min="5" max="5" width="16.275" customWidth="1"/>
    <col min="6" max="6" width="15.9083333333333" customWidth="1"/>
    <col min="7" max="7" width="20.1833333333333" customWidth="1"/>
    <col min="8" max="8" width="12.8166666666667" customWidth="1"/>
    <col min="9" max="9" width="10.1833333333333" customWidth="1"/>
    <col min="10" max="10" width="11.0916666666667" customWidth="1"/>
  </cols>
  <sheetData>
    <row r="1" ht="25.5" spans="1:1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</row>
    <row r="2" ht="34.5" spans="1:10">
      <c r="A2" s="2" t="s">
        <v>1</v>
      </c>
      <c r="B2" s="2" t="s">
        <v>19</v>
      </c>
      <c r="C2" s="2" t="s">
        <v>20</v>
      </c>
      <c r="D2" s="2" t="s">
        <v>4</v>
      </c>
      <c r="E2" s="2" t="s">
        <v>5</v>
      </c>
      <c r="F2" s="2" t="s">
        <v>6</v>
      </c>
      <c r="G2" s="9" t="s">
        <v>7</v>
      </c>
      <c r="H2" s="2" t="s">
        <v>8</v>
      </c>
      <c r="I2" s="2" t="s">
        <v>21</v>
      </c>
      <c r="J2" s="2" t="s">
        <v>10</v>
      </c>
    </row>
    <row r="3" ht="15.75" spans="1:10">
      <c r="A3" s="3">
        <v>1</v>
      </c>
      <c r="B3" s="3" t="s">
        <v>53</v>
      </c>
      <c r="C3" s="4" t="s">
        <v>54</v>
      </c>
      <c r="D3" s="4">
        <f>60+60+36+24</f>
        <v>180</v>
      </c>
      <c r="E3" s="3">
        <f t="shared" ref="E3:E6" si="0">ROUND(D3*0.95,2)</f>
        <v>171</v>
      </c>
      <c r="F3" s="10"/>
      <c r="G3" s="11">
        <f t="shared" ref="G3:G6" si="1">F3*1.53</f>
        <v>0</v>
      </c>
      <c r="H3" s="12">
        <f t="shared" ref="H3:H6" si="2">ROUND(E3+G3,2)</f>
        <v>171</v>
      </c>
      <c r="I3" s="12">
        <v>20</v>
      </c>
      <c r="J3" s="12">
        <f t="shared" ref="J3:J6" si="3">ROUND(H3*I3,2)</f>
        <v>3420</v>
      </c>
    </row>
    <row r="4" ht="15.75" spans="1:10">
      <c r="A4" s="3">
        <v>3</v>
      </c>
      <c r="B4" s="3" t="s">
        <v>53</v>
      </c>
      <c r="C4" s="4"/>
      <c r="D4" s="4"/>
      <c r="E4" s="3">
        <f t="shared" si="0"/>
        <v>0</v>
      </c>
      <c r="F4" s="10"/>
      <c r="G4" s="11">
        <f t="shared" si="1"/>
        <v>0</v>
      </c>
      <c r="H4" s="12">
        <f t="shared" si="2"/>
        <v>0</v>
      </c>
      <c r="I4" s="12">
        <v>20</v>
      </c>
      <c r="J4" s="12">
        <f t="shared" si="3"/>
        <v>0</v>
      </c>
    </row>
    <row r="5" ht="15.75" spans="1:10">
      <c r="A5" s="3">
        <v>4</v>
      </c>
      <c r="B5" s="3" t="s">
        <v>53</v>
      </c>
      <c r="C5" s="4"/>
      <c r="D5" s="4"/>
      <c r="E5" s="3">
        <f t="shared" si="0"/>
        <v>0</v>
      </c>
      <c r="F5" s="10"/>
      <c r="G5" s="11">
        <f t="shared" si="1"/>
        <v>0</v>
      </c>
      <c r="H5" s="12">
        <f t="shared" si="2"/>
        <v>0</v>
      </c>
      <c r="I5" s="12">
        <v>20</v>
      </c>
      <c r="J5" s="12">
        <f t="shared" si="3"/>
        <v>0</v>
      </c>
    </row>
    <row r="6" ht="15.75" spans="1:10">
      <c r="A6" s="3">
        <v>6</v>
      </c>
      <c r="B6" s="3" t="s">
        <v>53</v>
      </c>
      <c r="C6" s="4"/>
      <c r="D6" s="4"/>
      <c r="E6" s="3">
        <f t="shared" si="0"/>
        <v>0</v>
      </c>
      <c r="F6" s="10"/>
      <c r="G6" s="11">
        <f t="shared" si="1"/>
        <v>0</v>
      </c>
      <c r="H6" s="12">
        <f t="shared" si="2"/>
        <v>0</v>
      </c>
      <c r="I6" s="12">
        <v>20</v>
      </c>
      <c r="J6" s="12">
        <f t="shared" si="3"/>
        <v>0</v>
      </c>
    </row>
    <row r="7" ht="15.75" spans="1:10">
      <c r="A7" s="5" t="s">
        <v>17</v>
      </c>
      <c r="B7" s="6"/>
      <c r="C7" s="7">
        <v>1</v>
      </c>
      <c r="D7" s="8">
        <f t="shared" ref="D7:H7" si="4">SUM(D3:D6)</f>
        <v>180</v>
      </c>
      <c r="E7" s="8">
        <f t="shared" si="4"/>
        <v>171</v>
      </c>
      <c r="F7" s="13">
        <f t="shared" si="4"/>
        <v>0</v>
      </c>
      <c r="G7" s="14">
        <f t="shared" si="4"/>
        <v>0</v>
      </c>
      <c r="H7" s="15">
        <f t="shared" si="4"/>
        <v>171</v>
      </c>
      <c r="I7" s="15"/>
      <c r="J7" s="15">
        <f>SUM(J3:J6)</f>
        <v>3420</v>
      </c>
    </row>
  </sheetData>
  <mergeCells count="2">
    <mergeCell ref="A1:J1"/>
    <mergeCell ref="A7:B7"/>
  </mergeCells>
  <pageMargins left="0.75" right="0.75" top="1" bottom="1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G10" sqref="G10"/>
    </sheetView>
  </sheetViews>
  <sheetFormatPr defaultColWidth="8.725" defaultRowHeight="14.25" outlineLevelRow="6"/>
  <cols>
    <col min="2" max="2" width="9.81666666666667" customWidth="1"/>
    <col min="4" max="4" width="14" customWidth="1"/>
    <col min="5" max="5" width="14.9083333333333" customWidth="1"/>
    <col min="6" max="6" width="14.8166666666667" customWidth="1"/>
    <col min="7" max="7" width="19.1833333333333" customWidth="1"/>
    <col min="8" max="8" width="13.3666666666667" customWidth="1"/>
    <col min="9" max="9" width="11.1833333333333" customWidth="1"/>
    <col min="10" max="10" width="10.6333333333333" customWidth="1"/>
  </cols>
  <sheetData>
    <row r="1" ht="25.5" spans="1:10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</row>
    <row r="2" ht="34.5" spans="1:10">
      <c r="A2" s="2" t="s">
        <v>1</v>
      </c>
      <c r="B2" s="2" t="s">
        <v>19</v>
      </c>
      <c r="C2" s="2" t="s">
        <v>20</v>
      </c>
      <c r="D2" s="2" t="s">
        <v>4</v>
      </c>
      <c r="E2" s="2" t="s">
        <v>5</v>
      </c>
      <c r="F2" s="2" t="s">
        <v>6</v>
      </c>
      <c r="G2" s="9" t="s">
        <v>7</v>
      </c>
      <c r="H2" s="2" t="s">
        <v>8</v>
      </c>
      <c r="I2" s="2" t="s">
        <v>21</v>
      </c>
      <c r="J2" s="2" t="s">
        <v>10</v>
      </c>
    </row>
    <row r="3" ht="15.75" spans="1:10">
      <c r="A3" s="3">
        <v>1</v>
      </c>
      <c r="B3" s="3" t="s">
        <v>55</v>
      </c>
      <c r="C3" s="4" t="s">
        <v>56</v>
      </c>
      <c r="D3" s="4">
        <f>120+32</f>
        <v>152</v>
      </c>
      <c r="E3" s="3">
        <f t="shared" ref="E3:E6" si="0">ROUND(D3*0.95,2)</f>
        <v>144.4</v>
      </c>
      <c r="F3" s="10"/>
      <c r="G3" s="11">
        <f t="shared" ref="G3:G6" si="1">F3*1.53</f>
        <v>0</v>
      </c>
      <c r="H3" s="12">
        <f t="shared" ref="H3:H6" si="2">ROUND(E3+G3,2)</f>
        <v>144.4</v>
      </c>
      <c r="I3" s="12">
        <v>20</v>
      </c>
      <c r="J3" s="12">
        <f t="shared" ref="J3:J6" si="3">ROUND(H3*I3,2)</f>
        <v>2888</v>
      </c>
    </row>
    <row r="4" ht="15.75" spans="1:10">
      <c r="A4" s="3">
        <v>3</v>
      </c>
      <c r="B4" s="3" t="s">
        <v>55</v>
      </c>
      <c r="C4" s="4"/>
      <c r="D4" s="4"/>
      <c r="E4" s="3">
        <f t="shared" si="0"/>
        <v>0</v>
      </c>
      <c r="F4" s="10"/>
      <c r="G4" s="11">
        <f t="shared" si="1"/>
        <v>0</v>
      </c>
      <c r="H4" s="12">
        <f t="shared" si="2"/>
        <v>0</v>
      </c>
      <c r="I4" s="12">
        <v>20</v>
      </c>
      <c r="J4" s="12">
        <f t="shared" si="3"/>
        <v>0</v>
      </c>
    </row>
    <row r="5" ht="15.75" spans="1:10">
      <c r="A5" s="3">
        <v>4</v>
      </c>
      <c r="B5" s="3" t="s">
        <v>55</v>
      </c>
      <c r="C5" s="4"/>
      <c r="D5" s="4"/>
      <c r="E5" s="3">
        <f t="shared" si="0"/>
        <v>0</v>
      </c>
      <c r="F5" s="10"/>
      <c r="G5" s="11">
        <f t="shared" si="1"/>
        <v>0</v>
      </c>
      <c r="H5" s="12">
        <f t="shared" si="2"/>
        <v>0</v>
      </c>
      <c r="I5" s="12">
        <v>20</v>
      </c>
      <c r="J5" s="12">
        <f t="shared" si="3"/>
        <v>0</v>
      </c>
    </row>
    <row r="6" ht="15.75" spans="1:10">
      <c r="A6" s="3">
        <v>6</v>
      </c>
      <c r="B6" s="3" t="s">
        <v>55</v>
      </c>
      <c r="C6" s="4"/>
      <c r="D6" s="4"/>
      <c r="E6" s="3">
        <f t="shared" si="0"/>
        <v>0</v>
      </c>
      <c r="F6" s="10"/>
      <c r="G6" s="11">
        <f t="shared" si="1"/>
        <v>0</v>
      </c>
      <c r="H6" s="12">
        <f t="shared" si="2"/>
        <v>0</v>
      </c>
      <c r="I6" s="12">
        <v>20</v>
      </c>
      <c r="J6" s="12">
        <f t="shared" si="3"/>
        <v>0</v>
      </c>
    </row>
    <row r="7" ht="15.75" spans="1:10">
      <c r="A7" s="5" t="s">
        <v>17</v>
      </c>
      <c r="B7" s="6"/>
      <c r="C7" s="7">
        <v>1</v>
      </c>
      <c r="D7" s="8">
        <f t="shared" ref="D7:H7" si="4">SUM(D3:D6)</f>
        <v>152</v>
      </c>
      <c r="E7" s="8">
        <f t="shared" si="4"/>
        <v>144.4</v>
      </c>
      <c r="F7" s="13">
        <f t="shared" si="4"/>
        <v>0</v>
      </c>
      <c r="G7" s="14">
        <f t="shared" si="4"/>
        <v>0</v>
      </c>
      <c r="H7" s="15">
        <f t="shared" si="4"/>
        <v>144.4</v>
      </c>
      <c r="I7" s="15"/>
      <c r="J7" s="15">
        <f>SUM(J3:J6)</f>
        <v>2888</v>
      </c>
    </row>
  </sheetData>
  <mergeCells count="2">
    <mergeCell ref="A1:J1"/>
    <mergeCell ref="A7:B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汇总</vt:lpstr>
      <vt:lpstr>吕庄</vt:lpstr>
      <vt:lpstr>梁家湾</vt:lpstr>
      <vt:lpstr>柳子沟</vt:lpstr>
      <vt:lpstr>武昌村</vt:lpstr>
      <vt:lpstr>牛山沟</vt:lpstr>
      <vt:lpstr>西郭家庄</vt:lpstr>
      <vt:lpstr>位昌</vt:lpstr>
      <vt:lpstr>北平旺</vt:lpstr>
      <vt:lpstr>南赵峪</vt:lpstr>
      <vt:lpstr>严华寺</vt:lpstr>
      <vt:lpstr>任家洞</vt:lpstr>
      <vt:lpstr>孟家庄</vt:lpstr>
      <vt:lpstr>大河道</vt:lpstr>
      <vt:lpstr>南平旺村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zfb</cp:lastModifiedBy>
  <dcterms:created xsi:type="dcterms:W3CDTF">2006-09-16T08:00:00Z</dcterms:created>
  <dcterms:modified xsi:type="dcterms:W3CDTF">2026-10-21T14:52:59Z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7777C5AA1AF24CF5BAB3EF2F5DA19630</vt:lpwstr>
  </property>
  <property fmtid="{D5CDD505-2E9C-101B-9397-08002B2CF9AE}" pid="3" name="KSOProductBuildVer">
    <vt:lpwstr>2052-11.8.2.1114</vt:lpwstr>
  </property>
  <property fmtid="{D5CDD505-2E9C-101B-9397-08002B2CF9AE}" pid="4" name="CalculationRule">
    <vt:i4>0</vt:i4>
  </property>
</Properties>
</file>