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 tabRatio="975"/>
  </bookViews>
  <sheets>
    <sheet name="总计" sheetId="1" r:id="rId1"/>
    <sheet name="贾沟10" sheetId="21" r:id="rId2"/>
    <sheet name="小石门10" sheetId="11" r:id="rId3"/>
    <sheet name="桃邦10" sheetId="6" r:id="rId4"/>
    <sheet name="肖家庄10" sheetId="2" r:id="rId5"/>
    <sheet name="申峪10" sheetId="5" r:id="rId6"/>
    <sheet name="上麻10" sheetId="24" r:id="rId7"/>
    <sheet name="河庄10" sheetId="14" r:id="rId8"/>
    <sheet name="齐家庄10" sheetId="7" r:id="rId9"/>
    <sheet name="院头村10" sheetId="28" r:id="rId10"/>
    <sheet name="叩家庵10" sheetId="29" r:id="rId11"/>
    <sheet name="大石门10" sheetId="30" r:id="rId12"/>
    <sheet name="花木10" sheetId="31" r:id="rId13"/>
    <sheet name="曹家庄" sheetId="32" r:id="rId14"/>
    <sheet name="河东村" sheetId="33" r:id="rId15"/>
    <sheet name="石路村" sheetId="34" r:id="rId16"/>
    <sheet name="下麻" sheetId="35" r:id="rId17"/>
    <sheet name="西会" sheetId="36" r:id="rId18"/>
    <sheet name="胡家庵" sheetId="37" r:id="rId19"/>
    <sheet name="瓦窑" sheetId="38" r:id="rId20"/>
    <sheet name="杜家沟" sheetId="39" r:id="rId21"/>
    <sheet name="口头" sheetId="40" r:id="rId22"/>
    <sheet name="老师会" sheetId="41" r:id="rId23"/>
    <sheet name="赵家庄" sheetId="42" r:id="rId24"/>
  </sheets>
  <calcPr calcId="144525"/>
</workbook>
</file>

<file path=xl/sharedStrings.xml><?xml version="1.0" encoding="utf-8"?>
<sst xmlns="http://schemas.openxmlformats.org/spreadsheetml/2006/main" count="555" uniqueCount="69">
  <si>
    <t>院头镇总计</t>
  </si>
  <si>
    <t>序号</t>
  </si>
  <si>
    <t>行政村</t>
  </si>
  <si>
    <t>户数</t>
  </si>
  <si>
    <t>已拆除房屋面积（㎡）</t>
  </si>
  <si>
    <t>拆除房屋清运垃圾量（m³）</t>
  </si>
  <si>
    <t>残垣断壁或围墙方量（m³）</t>
  </si>
  <si>
    <t>残垣断壁或围墙清运垃圾量（m³）</t>
  </si>
  <si>
    <t>建筑垃圾总方量（m³）</t>
  </si>
  <si>
    <t>单价（元/m³）</t>
  </si>
  <si>
    <t>总价（元）</t>
  </si>
  <si>
    <t>清运积存土石垃圾方量（m³）</t>
  </si>
  <si>
    <t>清运积存土石垃圾总价(元)</t>
  </si>
  <si>
    <t>清运柴草类垃圾方量（m³）</t>
  </si>
  <si>
    <t>清运柴草总价(元)</t>
  </si>
  <si>
    <t>总计（元）</t>
  </si>
  <si>
    <t>贾沟村</t>
  </si>
  <si>
    <t>小石门</t>
  </si>
  <si>
    <t>桃邦</t>
  </si>
  <si>
    <t>肖家庄</t>
  </si>
  <si>
    <t>申峪</t>
  </si>
  <si>
    <t>上麻</t>
  </si>
  <si>
    <t>河庄</t>
  </si>
  <si>
    <t>齐家庄</t>
  </si>
  <si>
    <t>院头</t>
  </si>
  <si>
    <t>大石门</t>
  </si>
  <si>
    <t>花木</t>
  </si>
  <si>
    <t>曹家庄</t>
  </si>
  <si>
    <t>河东村</t>
  </si>
  <si>
    <t>石路村</t>
  </si>
  <si>
    <t>下麻村</t>
  </si>
  <si>
    <t>西会村</t>
  </si>
  <si>
    <t>胡家庵</t>
  </si>
  <si>
    <t>瓦窑村</t>
  </si>
  <si>
    <t>杜家沟</t>
  </si>
  <si>
    <t>口头村</t>
  </si>
  <si>
    <t>老师会</t>
  </si>
  <si>
    <t>赵家庄</t>
  </si>
  <si>
    <t>合计：</t>
  </si>
  <si>
    <t>姓名</t>
  </si>
  <si>
    <t>王金璐</t>
  </si>
  <si>
    <t>王连树</t>
  </si>
  <si>
    <t>韩书习</t>
  </si>
  <si>
    <t>清运积存土石垃圾总价（元）</t>
  </si>
  <si>
    <t>清运柴草总价（元）</t>
  </si>
  <si>
    <t>李顺录</t>
  </si>
  <si>
    <t>李过秋</t>
  </si>
  <si>
    <t>董民杰</t>
  </si>
  <si>
    <t>董利明</t>
  </si>
  <si>
    <t>谷占芳</t>
  </si>
  <si>
    <t>王永亮</t>
  </si>
  <si>
    <t>李吉顺</t>
  </si>
  <si>
    <t>院头村</t>
  </si>
  <si>
    <t>薛风绪</t>
  </si>
  <si>
    <t>朱玉兰</t>
  </si>
  <si>
    <t>叩家庵</t>
  </si>
  <si>
    <t>朱占平</t>
  </si>
  <si>
    <t>陈建锋</t>
  </si>
  <si>
    <t>蔡乾</t>
  </si>
  <si>
    <t>蔡玉廷</t>
  </si>
  <si>
    <t>郑秋成</t>
  </si>
  <si>
    <t>郑连振</t>
  </si>
  <si>
    <t>潘素银</t>
  </si>
  <si>
    <t>曹国瑞</t>
  </si>
  <si>
    <t>高春生</t>
  </si>
  <si>
    <t>下麻</t>
  </si>
  <si>
    <t>西会</t>
  </si>
  <si>
    <t>瓦窑</t>
  </si>
  <si>
    <t>口头</t>
  </si>
</sst>
</file>

<file path=xl/styles.xml><?xml version="1.0" encoding="utf-8"?>
<styleSheet xmlns="http://schemas.openxmlformats.org/spreadsheetml/2006/main">
  <numFmts count="5">
    <numFmt numFmtId="176" formatCode="0.00_ 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</numFmts>
  <fonts count="35">
    <font>
      <sz val="11"/>
      <color theme="1"/>
      <name val="宋体"/>
      <charset val="134"/>
      <scheme val="minor"/>
    </font>
    <font>
      <b/>
      <sz val="20"/>
      <name val="宋体"/>
      <charset val="134"/>
    </font>
    <font>
      <b/>
      <sz val="12"/>
      <name val="宋体"/>
      <charset val="134"/>
      <scheme val="minor"/>
    </font>
    <font>
      <sz val="12"/>
      <name val="宋体"/>
      <charset val="134"/>
      <scheme val="minor"/>
    </font>
    <font>
      <sz val="11"/>
      <name val="宋体"/>
      <charset val="134"/>
      <scheme val="minor"/>
    </font>
    <font>
      <b/>
      <sz val="1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color theme="1"/>
      <name val="宋体"/>
      <charset val="134"/>
    </font>
    <font>
      <sz val="11"/>
      <color theme="1"/>
      <name val="宋体"/>
      <charset val="134"/>
    </font>
    <font>
      <sz val="11"/>
      <color indexed="8"/>
      <name val="宋体"/>
      <charset val="134"/>
    </font>
    <font>
      <sz val="11"/>
      <name val="宋体"/>
      <charset val="134"/>
    </font>
    <font>
      <sz val="12"/>
      <name val="宋体"/>
      <charset val="134"/>
    </font>
    <font>
      <sz val="20"/>
      <color theme="1"/>
      <name val="宋体"/>
      <charset val="134"/>
    </font>
    <font>
      <b/>
      <sz val="20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33" fillId="0" borderId="6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8" fillId="27" borderId="7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31" fillId="27" borderId="10" applyNumberFormat="0" applyAlignment="0" applyProtection="0">
      <alignment vertical="center"/>
    </xf>
    <xf numFmtId="0" fontId="32" fillId="33" borderId="11" applyNumberFormat="0" applyAlignment="0" applyProtection="0">
      <alignment vertical="center"/>
    </xf>
    <xf numFmtId="0" fontId="34" fillId="0" borderId="12" applyNumberFormat="0" applyFill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0" fillId="8" borderId="5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</cellStyleXfs>
  <cellXfs count="55">
    <xf numFmtId="0" fontId="0" fillId="0" borderId="0" xfId="0">
      <alignment vertical="center"/>
    </xf>
    <xf numFmtId="0" fontId="1" fillId="2" borderId="1" xfId="0" applyNumberFormat="1" applyFont="1" applyFill="1" applyBorder="1" applyAlignment="1">
      <alignment horizontal="center" vertical="center"/>
    </xf>
    <xf numFmtId="0" fontId="2" fillId="2" borderId="2" xfId="0" applyNumberFormat="1" applyFont="1" applyFill="1" applyBorder="1" applyAlignment="1">
      <alignment horizontal="center" vertical="center" wrapText="1"/>
    </xf>
    <xf numFmtId="0" fontId="3" fillId="2" borderId="1" xfId="0" applyNumberFormat="1" applyFont="1" applyFill="1" applyBorder="1" applyAlignment="1">
      <alignment horizontal="center" vertical="center" wrapText="1"/>
    </xf>
    <xf numFmtId="0" fontId="4" fillId="2" borderId="1" xfId="0" applyNumberFormat="1" applyFont="1" applyFill="1" applyBorder="1" applyAlignment="1">
      <alignment horizontal="center" vertical="center"/>
    </xf>
    <xf numFmtId="0" fontId="4" fillId="2" borderId="1" xfId="0" applyNumberFormat="1" applyFont="1" applyFill="1" applyBorder="1" applyAlignment="1">
      <alignment horizontal="center" vertical="center" wrapText="1"/>
    </xf>
    <xf numFmtId="0" fontId="2" fillId="2" borderId="3" xfId="0" applyNumberFormat="1" applyFont="1" applyFill="1" applyBorder="1" applyAlignment="1">
      <alignment horizontal="center" vertical="center" wrapText="1"/>
    </xf>
    <xf numFmtId="0" fontId="2" fillId="2" borderId="4" xfId="0" applyNumberFormat="1" applyFont="1" applyFill="1" applyBorder="1" applyAlignment="1">
      <alignment horizontal="center" vertical="center" wrapText="1"/>
    </xf>
    <xf numFmtId="0" fontId="2" fillId="2" borderId="1" xfId="0" applyNumberFormat="1" applyFont="1" applyFill="1" applyBorder="1" applyAlignment="1">
      <alignment horizontal="center" vertical="center" wrapText="1"/>
    </xf>
    <xf numFmtId="0" fontId="5" fillId="2" borderId="1" xfId="0" applyNumberFormat="1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0" fontId="5" fillId="2" borderId="1" xfId="0" applyNumberFormat="1" applyFont="1" applyFill="1" applyBorder="1" applyAlignment="1">
      <alignment horizontal="center" vertical="center"/>
    </xf>
    <xf numFmtId="0" fontId="2" fillId="3" borderId="2" xfId="0" applyNumberFormat="1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0" fontId="6" fillId="2" borderId="2" xfId="0" applyNumberFormat="1" applyFont="1" applyFill="1" applyBorder="1" applyAlignment="1">
      <alignment horizontal="center" vertical="center" wrapText="1"/>
    </xf>
    <xf numFmtId="0" fontId="7" fillId="2" borderId="1" xfId="0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6" fillId="2" borderId="3" xfId="0" applyNumberFormat="1" applyFont="1" applyFill="1" applyBorder="1" applyAlignment="1">
      <alignment horizontal="center" vertical="center" wrapText="1"/>
    </xf>
    <xf numFmtId="0" fontId="6" fillId="2" borderId="4" xfId="0" applyNumberFormat="1" applyFont="1" applyFill="1" applyBorder="1" applyAlignment="1">
      <alignment horizontal="center" vertical="center" wrapText="1"/>
    </xf>
    <xf numFmtId="0" fontId="6" fillId="2" borderId="1" xfId="0" applyNumberFormat="1" applyFont="1" applyFill="1" applyBorder="1" applyAlignment="1">
      <alignment horizontal="center" vertical="center" wrapText="1"/>
    </xf>
    <xf numFmtId="0" fontId="0" fillId="2" borderId="1" xfId="0" applyNumberFormat="1" applyFill="1" applyBorder="1" applyAlignment="1">
      <alignment horizontal="center" vertical="center" wrapText="1"/>
    </xf>
    <xf numFmtId="0" fontId="8" fillId="2" borderId="1" xfId="0" applyNumberFormat="1" applyFont="1" applyFill="1" applyBorder="1" applyAlignment="1">
      <alignment horizontal="center" vertical="center" wrapText="1"/>
    </xf>
    <xf numFmtId="0" fontId="9" fillId="2" borderId="2" xfId="0" applyNumberFormat="1" applyFont="1" applyFill="1" applyBorder="1" applyAlignment="1">
      <alignment horizontal="center" vertical="center" wrapText="1"/>
    </xf>
    <xf numFmtId="0" fontId="0" fillId="2" borderId="1" xfId="0" applyNumberFormat="1" applyFill="1" applyBorder="1" applyAlignment="1">
      <alignment horizontal="center" vertical="center"/>
    </xf>
    <xf numFmtId="0" fontId="10" fillId="2" borderId="1" xfId="0" applyNumberFormat="1" applyFont="1" applyFill="1" applyBorder="1" applyAlignment="1">
      <alignment horizontal="center" vertical="center" wrapText="1"/>
    </xf>
    <xf numFmtId="0" fontId="11" fillId="2" borderId="1" xfId="0" applyNumberFormat="1" applyFont="1" applyFill="1" applyBorder="1" applyAlignment="1">
      <alignment horizontal="center" vertical="center" wrapText="1"/>
    </xf>
    <xf numFmtId="0" fontId="11" fillId="2" borderId="4" xfId="0" applyNumberFormat="1" applyFont="1" applyFill="1" applyBorder="1" applyAlignment="1">
      <alignment horizontal="center" vertical="center" wrapText="1"/>
    </xf>
    <xf numFmtId="0" fontId="9" fillId="2" borderId="1" xfId="0" applyNumberFormat="1" applyFont="1" applyFill="1" applyBorder="1" applyAlignment="1">
      <alignment horizontal="center" vertical="center" wrapText="1"/>
    </xf>
    <xf numFmtId="0" fontId="9" fillId="2" borderId="4" xfId="0" applyNumberFormat="1" applyFont="1" applyFill="1" applyBorder="1" applyAlignment="1">
      <alignment horizontal="center" vertical="center" wrapText="1"/>
    </xf>
    <xf numFmtId="0" fontId="12" fillId="2" borderId="1" xfId="0" applyNumberFormat="1" applyFont="1" applyFill="1" applyBorder="1" applyAlignment="1">
      <alignment horizontal="center" vertical="center"/>
    </xf>
    <xf numFmtId="0" fontId="8" fillId="2" borderId="1" xfId="0" applyNumberFormat="1" applyFont="1" applyFill="1" applyBorder="1" applyAlignment="1">
      <alignment horizontal="center" vertical="center"/>
    </xf>
    <xf numFmtId="0" fontId="9" fillId="2" borderId="1" xfId="0" applyNumberFormat="1" applyFont="1" applyFill="1" applyBorder="1" applyAlignment="1">
      <alignment horizontal="center" vertical="center"/>
    </xf>
    <xf numFmtId="0" fontId="0" fillId="2" borderId="0" xfId="0" applyNumberFormat="1" applyFill="1">
      <alignment vertical="center"/>
    </xf>
    <xf numFmtId="0" fontId="0" fillId="2" borderId="4" xfId="0" applyNumberFormat="1" applyFill="1" applyBorder="1" applyAlignment="1">
      <alignment horizontal="center" vertical="center"/>
    </xf>
    <xf numFmtId="0" fontId="6" fillId="0" borderId="3" xfId="0" applyNumberFormat="1" applyFont="1" applyFill="1" applyBorder="1" applyAlignment="1">
      <alignment horizontal="center" vertical="center" wrapText="1"/>
    </xf>
    <xf numFmtId="0" fontId="6" fillId="0" borderId="4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13" fillId="2" borderId="1" xfId="0" applyNumberFormat="1" applyFont="1" applyFill="1" applyBorder="1" applyAlignment="1">
      <alignment horizontal="center" vertical="center"/>
    </xf>
    <xf numFmtId="0" fontId="4" fillId="2" borderId="0" xfId="0" applyNumberFormat="1" applyFont="1" applyFill="1" applyAlignment="1">
      <alignment horizontal="center" vertical="center"/>
    </xf>
    <xf numFmtId="0" fontId="0" fillId="2" borderId="0" xfId="0" applyNumberFormat="1" applyFill="1" applyBorder="1" applyAlignment="1">
      <alignment vertical="center" wrapText="1"/>
    </xf>
    <xf numFmtId="0" fontId="0" fillId="2" borderId="0" xfId="0" applyNumberFormat="1" applyFill="1" applyAlignment="1">
      <alignment vertical="center" wrapText="1"/>
    </xf>
    <xf numFmtId="0" fontId="0" fillId="2" borderId="1" xfId="0" applyNumberFormat="1" applyFont="1" applyFill="1" applyBorder="1" applyAlignment="1">
      <alignment horizontal="center" vertical="center" wrapText="1"/>
    </xf>
    <xf numFmtId="0" fontId="8" fillId="2" borderId="1" xfId="0" applyNumberFormat="1" applyFont="1" applyFill="1" applyBorder="1" applyAlignment="1">
      <alignment vertical="center" wrapText="1"/>
    </xf>
    <xf numFmtId="0" fontId="0" fillId="2" borderId="0" xfId="0" applyNumberFormat="1" applyFont="1" applyFill="1" applyAlignment="1">
      <alignment horizontal="center" vertical="center"/>
    </xf>
    <xf numFmtId="0" fontId="14" fillId="2" borderId="1" xfId="0" applyNumberFormat="1" applyFont="1" applyFill="1" applyBorder="1" applyAlignment="1">
      <alignment horizontal="center" vertical="center"/>
    </xf>
    <xf numFmtId="0" fontId="0" fillId="2" borderId="1" xfId="0" applyNumberFormat="1" applyFont="1" applyFill="1" applyBorder="1" applyAlignment="1">
      <alignment horizontal="center" vertical="center"/>
    </xf>
    <xf numFmtId="0" fontId="0" fillId="2" borderId="0" xfId="0" applyNumberFormat="1" applyFill="1" applyBorder="1" applyAlignment="1">
      <alignment horizontal="center" vertical="center" wrapText="1"/>
    </xf>
    <xf numFmtId="0" fontId="10" fillId="2" borderId="0" xfId="0" applyNumberFormat="1" applyFont="1" applyFill="1" applyAlignment="1">
      <alignment horizontal="center" vertical="center"/>
    </xf>
    <xf numFmtId="0" fontId="0" fillId="2" borderId="0" xfId="0" applyNumberFormat="1" applyFill="1" applyAlignment="1">
      <alignment horizontal="center" vertical="center" wrapText="1"/>
    </xf>
    <xf numFmtId="176" fontId="0" fillId="2" borderId="0" xfId="0" applyNumberFormat="1" applyFill="1" applyAlignment="1">
      <alignment horizontal="center" vertical="center" wrapText="1"/>
    </xf>
    <xf numFmtId="0" fontId="15" fillId="2" borderId="1" xfId="0" applyNumberFormat="1" applyFont="1" applyFill="1" applyBorder="1" applyAlignment="1">
      <alignment horizontal="center" vertical="center"/>
    </xf>
    <xf numFmtId="0" fontId="6" fillId="2" borderId="2" xfId="0" applyNumberFormat="1" applyFont="1" applyFill="1" applyBorder="1" applyAlignment="1">
      <alignment horizontal="center" vertical="center"/>
    </xf>
    <xf numFmtId="176" fontId="6" fillId="2" borderId="2" xfId="0" applyNumberFormat="1" applyFont="1" applyFill="1" applyBorder="1" applyAlignment="1">
      <alignment horizontal="center" vertical="center" wrapText="1"/>
    </xf>
    <xf numFmtId="176" fontId="0" fillId="2" borderId="1" xfId="0" applyNumberFormat="1" applyFill="1" applyBorder="1" applyAlignment="1">
      <alignment horizontal="center" vertical="center" wrapText="1"/>
    </xf>
    <xf numFmtId="176" fontId="0" fillId="2" borderId="0" xfId="0" applyNumberFormat="1" applyFill="1" applyBorder="1" applyAlignment="1">
      <alignment horizontal="center" vertical="center" wrapText="1"/>
    </xf>
  </cellXfs>
  <cellStyles count="50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常规 2" xfId="46"/>
    <cellStyle name="60% - 强调文字颜色 2" xfId="47" builtinId="36"/>
    <cellStyle name="40% - 强调文字颜色 2" xfId="48" builtinId="35"/>
    <cellStyle name="强调文字颜色 3" xfId="49" builtinId="3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7" Type="http://schemas.openxmlformats.org/officeDocument/2006/relationships/sharedStrings" Target="sharedStrings.xml"/><Relationship Id="rId26" Type="http://schemas.openxmlformats.org/officeDocument/2006/relationships/styles" Target="styles.xml"/><Relationship Id="rId25" Type="http://schemas.openxmlformats.org/officeDocument/2006/relationships/theme" Target="theme/theme1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C00000"/>
  </sheetPr>
  <dimension ref="A1:Q32"/>
  <sheetViews>
    <sheetView tabSelected="1" zoomScale="84" zoomScaleNormal="84" workbookViewId="0">
      <selection activeCell="A1" sqref="A1:Q1"/>
    </sheetView>
  </sheetViews>
  <sheetFormatPr defaultColWidth="8.89166666666667" defaultRowHeight="14.25"/>
  <cols>
    <col min="1" max="1" width="7.78333333333333" style="48" customWidth="1"/>
    <col min="2" max="2" width="10" style="48" customWidth="1"/>
    <col min="3" max="3" width="9.21666666666667" style="48" customWidth="1"/>
    <col min="4" max="4" width="11.2583333333333" style="48" customWidth="1"/>
    <col min="5" max="5" width="11.6833333333333" style="48" customWidth="1"/>
    <col min="6" max="6" width="10.925" style="48" customWidth="1"/>
    <col min="7" max="7" width="12.9833333333333" style="48" customWidth="1"/>
    <col min="8" max="8" width="10.0666666666667" style="48" customWidth="1"/>
    <col min="9" max="9" width="8.325" style="48" customWidth="1"/>
    <col min="10" max="10" width="11.3583333333333" style="49" customWidth="1"/>
    <col min="11" max="11" width="12.1083333333333" style="48" customWidth="1"/>
    <col min="12" max="12" width="9.18333333333333" style="48"/>
    <col min="13" max="13" width="12.5583333333333" style="48" customWidth="1"/>
    <col min="14" max="14" width="10.4916666666667" style="48" customWidth="1"/>
    <col min="15" max="15" width="9.18333333333333" style="48"/>
    <col min="16" max="16" width="10.075" style="48" customWidth="1"/>
    <col min="17" max="17" width="10.7166666666667" style="48" customWidth="1"/>
    <col min="18" max="16384" width="8.89166666666667" style="48"/>
  </cols>
  <sheetData>
    <row r="1" ht="25.5" spans="1:17">
      <c r="A1" s="50" t="s">
        <v>0</v>
      </c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  <c r="M1" s="50"/>
      <c r="N1" s="50"/>
      <c r="O1" s="50"/>
      <c r="P1" s="50"/>
      <c r="Q1" s="50"/>
    </row>
    <row r="2" ht="63" customHeight="1" spans="1:17">
      <c r="A2" s="14" t="s">
        <v>1</v>
      </c>
      <c r="B2" s="51" t="s">
        <v>2</v>
      </c>
      <c r="C2" s="51" t="s">
        <v>3</v>
      </c>
      <c r="D2" s="14" t="s">
        <v>4</v>
      </c>
      <c r="E2" s="14" t="s">
        <v>5</v>
      </c>
      <c r="F2" s="14" t="s">
        <v>6</v>
      </c>
      <c r="G2" s="14" t="s">
        <v>7</v>
      </c>
      <c r="H2" s="14" t="s">
        <v>8</v>
      </c>
      <c r="I2" s="14" t="s">
        <v>9</v>
      </c>
      <c r="J2" s="52" t="s">
        <v>10</v>
      </c>
      <c r="K2" s="10" t="s">
        <v>11</v>
      </c>
      <c r="L2" s="10" t="s">
        <v>9</v>
      </c>
      <c r="M2" s="12" t="s">
        <v>12</v>
      </c>
      <c r="N2" s="10" t="s">
        <v>13</v>
      </c>
      <c r="O2" s="10" t="s">
        <v>9</v>
      </c>
      <c r="P2" s="12" t="s">
        <v>14</v>
      </c>
      <c r="Q2" s="13" t="s">
        <v>15</v>
      </c>
    </row>
    <row r="3" s="46" customFormat="1" ht="20" customHeight="1" spans="1:17">
      <c r="A3" s="20">
        <v>1</v>
      </c>
      <c r="B3" s="23" t="s">
        <v>16</v>
      </c>
      <c r="C3" s="23">
        <f>贾沟10!C6</f>
        <v>3</v>
      </c>
      <c r="D3" s="23">
        <f>贾沟10!D6</f>
        <v>346</v>
      </c>
      <c r="E3" s="20">
        <f>贾沟10!E6</f>
        <v>328.7</v>
      </c>
      <c r="F3" s="23">
        <f>贾沟10!F6</f>
        <v>0</v>
      </c>
      <c r="G3" s="20">
        <f>贾沟10!G6</f>
        <v>0</v>
      </c>
      <c r="H3" s="20">
        <f>贾沟10!H6</f>
        <v>328.7</v>
      </c>
      <c r="I3" s="20">
        <v>20</v>
      </c>
      <c r="J3" s="53">
        <f>贾沟10!J6</f>
        <v>6574</v>
      </c>
      <c r="K3" s="21">
        <f>贾沟10!K6</f>
        <v>0</v>
      </c>
      <c r="L3" s="21">
        <v>10</v>
      </c>
      <c r="M3" s="21">
        <f t="shared" ref="M3:M11" si="0">K3*L3</f>
        <v>0</v>
      </c>
      <c r="N3" s="21">
        <f>贾沟10!N6</f>
        <v>0</v>
      </c>
      <c r="O3" s="21">
        <v>15</v>
      </c>
      <c r="P3" s="21">
        <f t="shared" ref="P3:P11" si="1">N3*O3</f>
        <v>0</v>
      </c>
      <c r="Q3" s="21">
        <f t="shared" ref="Q3:Q11" si="2">J3+M3+P3</f>
        <v>6574</v>
      </c>
    </row>
    <row r="4" s="46" customFormat="1" ht="20" customHeight="1" spans="1:17">
      <c r="A4" s="20">
        <v>2</v>
      </c>
      <c r="B4" s="23" t="s">
        <v>17</v>
      </c>
      <c r="C4" s="23">
        <f>小石门10!C6</f>
        <v>0</v>
      </c>
      <c r="D4" s="23">
        <f>小石门10!D6</f>
        <v>0</v>
      </c>
      <c r="E4" s="20">
        <f>小石门10!E6</f>
        <v>0</v>
      </c>
      <c r="F4" s="23">
        <f>小石门10!F6</f>
        <v>0</v>
      </c>
      <c r="G4" s="20">
        <f>小石门10!G6</f>
        <v>0</v>
      </c>
      <c r="H4" s="20">
        <f>小石门10!H6</f>
        <v>0</v>
      </c>
      <c r="I4" s="20">
        <v>20</v>
      </c>
      <c r="J4" s="53">
        <f>小石门10!J6</f>
        <v>0</v>
      </c>
      <c r="K4" s="21">
        <f>小石门10!K6</f>
        <v>150</v>
      </c>
      <c r="L4" s="21">
        <v>10</v>
      </c>
      <c r="M4" s="21">
        <f t="shared" si="0"/>
        <v>1500</v>
      </c>
      <c r="N4" s="9">
        <f>小石门10!N6</f>
        <v>100</v>
      </c>
      <c r="O4" s="21">
        <v>15</v>
      </c>
      <c r="P4" s="21">
        <f t="shared" si="1"/>
        <v>1500</v>
      </c>
      <c r="Q4" s="21">
        <f t="shared" si="2"/>
        <v>3000</v>
      </c>
    </row>
    <row r="5" s="46" customFormat="1" ht="20" customHeight="1" spans="1:17">
      <c r="A5" s="20">
        <v>3</v>
      </c>
      <c r="B5" s="45" t="s">
        <v>18</v>
      </c>
      <c r="C5" s="23">
        <f>桃邦10!C5</f>
        <v>2</v>
      </c>
      <c r="D5" s="23">
        <f>桃邦10!D5</f>
        <v>219.58</v>
      </c>
      <c r="E5" s="20">
        <f>桃邦10!E5</f>
        <v>208.6</v>
      </c>
      <c r="F5" s="23">
        <f>桃邦10!F5</f>
        <v>0</v>
      </c>
      <c r="G5" s="20">
        <f>桃邦10!G5</f>
        <v>0</v>
      </c>
      <c r="H5" s="20">
        <f>桃邦10!H5</f>
        <v>208.6</v>
      </c>
      <c r="I5" s="20">
        <v>20</v>
      </c>
      <c r="J5" s="53">
        <f>桃邦10!J5</f>
        <v>4172</v>
      </c>
      <c r="K5" s="21">
        <f>桃邦10!K5</f>
        <v>180</v>
      </c>
      <c r="L5" s="21">
        <v>10</v>
      </c>
      <c r="M5" s="21">
        <f t="shared" si="0"/>
        <v>1800</v>
      </c>
      <c r="N5" s="9">
        <f>桃邦10!N5</f>
        <v>160</v>
      </c>
      <c r="O5" s="21">
        <v>15</v>
      </c>
      <c r="P5" s="21">
        <f t="shared" si="1"/>
        <v>2400</v>
      </c>
      <c r="Q5" s="21">
        <f t="shared" si="2"/>
        <v>8372</v>
      </c>
    </row>
    <row r="6" s="46" customFormat="1" ht="20" customHeight="1" spans="1:17">
      <c r="A6" s="20">
        <v>4</v>
      </c>
      <c r="B6" s="23" t="s">
        <v>19</v>
      </c>
      <c r="C6" s="23">
        <f>肖家庄10!C5</f>
        <v>0</v>
      </c>
      <c r="D6" s="23">
        <f>肖家庄10!D5</f>
        <v>0</v>
      </c>
      <c r="E6" s="20">
        <f>肖家庄10!E5</f>
        <v>0</v>
      </c>
      <c r="F6" s="23">
        <f>肖家庄10!F5</f>
        <v>0</v>
      </c>
      <c r="G6" s="20">
        <f>肖家庄10!G5</f>
        <v>0</v>
      </c>
      <c r="H6" s="20">
        <f>肖家庄10!H5</f>
        <v>0</v>
      </c>
      <c r="I6" s="20">
        <v>20</v>
      </c>
      <c r="J6" s="53">
        <f>肖家庄10!J5</f>
        <v>0</v>
      </c>
      <c r="K6" s="21">
        <f>肖家庄10!K5</f>
        <v>100</v>
      </c>
      <c r="L6" s="21">
        <v>10</v>
      </c>
      <c r="M6" s="21">
        <f t="shared" si="0"/>
        <v>1000</v>
      </c>
      <c r="N6" s="21">
        <f>肖家庄10!N5</f>
        <v>0</v>
      </c>
      <c r="O6" s="21">
        <v>15</v>
      </c>
      <c r="P6" s="21">
        <f t="shared" si="1"/>
        <v>0</v>
      </c>
      <c r="Q6" s="21">
        <f t="shared" si="2"/>
        <v>1000</v>
      </c>
    </row>
    <row r="7" s="46" customFormat="1" ht="20" customHeight="1" spans="1:17">
      <c r="A7" s="20">
        <v>5</v>
      </c>
      <c r="B7" s="23" t="s">
        <v>20</v>
      </c>
      <c r="C7" s="23">
        <f>申峪10!C5</f>
        <v>0</v>
      </c>
      <c r="D7" s="23">
        <f>申峪10!D5</f>
        <v>0</v>
      </c>
      <c r="E7" s="20">
        <f>申峪10!E5</f>
        <v>0</v>
      </c>
      <c r="F7" s="23">
        <f>申峪10!F5</f>
        <v>0</v>
      </c>
      <c r="G7" s="20">
        <f>申峪10!G5</f>
        <v>0</v>
      </c>
      <c r="H7" s="20">
        <f>申峪10!H5</f>
        <v>0</v>
      </c>
      <c r="I7" s="20">
        <v>20</v>
      </c>
      <c r="J7" s="53">
        <f>申峪10!J5</f>
        <v>0</v>
      </c>
      <c r="K7" s="21">
        <f>申峪10!K5</f>
        <v>70</v>
      </c>
      <c r="L7" s="21">
        <v>10</v>
      </c>
      <c r="M7" s="21">
        <f t="shared" si="0"/>
        <v>700</v>
      </c>
      <c r="N7" s="21">
        <f>申峪10!N5</f>
        <v>0</v>
      </c>
      <c r="O7" s="21">
        <v>15</v>
      </c>
      <c r="P7" s="21">
        <f t="shared" si="1"/>
        <v>0</v>
      </c>
      <c r="Q7" s="21">
        <f t="shared" si="2"/>
        <v>700</v>
      </c>
    </row>
    <row r="8" s="46" customFormat="1" ht="20" customHeight="1" spans="1:17">
      <c r="A8" s="20">
        <v>6</v>
      </c>
      <c r="B8" s="23" t="s">
        <v>21</v>
      </c>
      <c r="C8" s="23">
        <f>上麻10!C5</f>
        <v>0</v>
      </c>
      <c r="D8" s="23">
        <f>上麻10!D5</f>
        <v>0</v>
      </c>
      <c r="E8" s="20">
        <f>上麻10!E5</f>
        <v>0</v>
      </c>
      <c r="F8" s="23">
        <f>上麻10!F5</f>
        <v>0</v>
      </c>
      <c r="G8" s="20">
        <f>上麻10!G5</f>
        <v>0</v>
      </c>
      <c r="H8" s="20">
        <f>上麻10!H5</f>
        <v>0</v>
      </c>
      <c r="I8" s="20">
        <v>20</v>
      </c>
      <c r="J8" s="53">
        <f>上麻10!J5</f>
        <v>0</v>
      </c>
      <c r="K8" s="21">
        <f>上麻10!K5</f>
        <v>150</v>
      </c>
      <c r="L8" s="21">
        <v>10</v>
      </c>
      <c r="M8" s="21">
        <f t="shared" si="0"/>
        <v>1500</v>
      </c>
      <c r="N8" s="21">
        <f>上麻10!N5</f>
        <v>120</v>
      </c>
      <c r="O8" s="21">
        <v>15</v>
      </c>
      <c r="P8" s="21">
        <f t="shared" si="1"/>
        <v>1800</v>
      </c>
      <c r="Q8" s="21">
        <f t="shared" si="2"/>
        <v>3300</v>
      </c>
    </row>
    <row r="9" s="46" customFormat="1" ht="20" customHeight="1" spans="1:17">
      <c r="A9" s="20">
        <v>7</v>
      </c>
      <c r="B9" s="23" t="s">
        <v>22</v>
      </c>
      <c r="C9" s="23">
        <f>河庄10!C5</f>
        <v>2</v>
      </c>
      <c r="D9" s="23">
        <f>河庄10!D5</f>
        <v>326.9</v>
      </c>
      <c r="E9" s="20">
        <f>河庄10!E5</f>
        <v>310.56</v>
      </c>
      <c r="F9" s="23">
        <f>河庄10!F5</f>
        <v>0</v>
      </c>
      <c r="G9" s="20">
        <f>河庄10!G5</f>
        <v>0</v>
      </c>
      <c r="H9" s="20">
        <f>河庄10!H5</f>
        <v>310.56</v>
      </c>
      <c r="I9" s="20">
        <v>20</v>
      </c>
      <c r="J9" s="53">
        <f>河庄10!J5</f>
        <v>6212</v>
      </c>
      <c r="K9" s="21">
        <f>河庄10!K5</f>
        <v>260</v>
      </c>
      <c r="L9" s="21">
        <v>10</v>
      </c>
      <c r="M9" s="21">
        <f t="shared" si="0"/>
        <v>2600</v>
      </c>
      <c r="N9" s="21">
        <f>河庄10!N5</f>
        <v>180</v>
      </c>
      <c r="O9" s="21">
        <v>15</v>
      </c>
      <c r="P9" s="21">
        <f t="shared" si="1"/>
        <v>2700</v>
      </c>
      <c r="Q9" s="21">
        <f t="shared" si="2"/>
        <v>11512</v>
      </c>
    </row>
    <row r="10" s="46" customFormat="1" ht="20" customHeight="1" spans="1:17">
      <c r="A10" s="20">
        <v>8</v>
      </c>
      <c r="B10" s="23" t="s">
        <v>23</v>
      </c>
      <c r="C10" s="23">
        <f>齐家庄10!C7</f>
        <v>3</v>
      </c>
      <c r="D10" s="23">
        <f>齐家庄10!D7</f>
        <v>338.4</v>
      </c>
      <c r="E10" s="20">
        <f>齐家庄10!E7</f>
        <v>321.48</v>
      </c>
      <c r="F10" s="23">
        <f>齐家庄10!F7</f>
        <v>0</v>
      </c>
      <c r="G10" s="20">
        <f>齐家庄10!G7</f>
        <v>0</v>
      </c>
      <c r="H10" s="20">
        <f>齐家庄10!H7</f>
        <v>321.48</v>
      </c>
      <c r="I10" s="20">
        <v>20</v>
      </c>
      <c r="J10" s="53">
        <f>齐家庄10!J7</f>
        <v>6430</v>
      </c>
      <c r="K10" s="21">
        <f>齐家庄10!K7</f>
        <v>500</v>
      </c>
      <c r="L10" s="21">
        <v>10</v>
      </c>
      <c r="M10" s="21">
        <f t="shared" si="0"/>
        <v>5000</v>
      </c>
      <c r="N10" s="21">
        <f>齐家庄10!N7</f>
        <v>130</v>
      </c>
      <c r="O10" s="21">
        <v>15</v>
      </c>
      <c r="P10" s="21">
        <f t="shared" si="1"/>
        <v>1950</v>
      </c>
      <c r="Q10" s="21">
        <f t="shared" si="2"/>
        <v>13380</v>
      </c>
    </row>
    <row r="11" s="46" customFormat="1" ht="20" customHeight="1" spans="1:17">
      <c r="A11" s="20">
        <v>9</v>
      </c>
      <c r="B11" s="23" t="s">
        <v>24</v>
      </c>
      <c r="C11" s="23">
        <f>院头村10!C6</f>
        <v>2</v>
      </c>
      <c r="D11" s="23">
        <f>院头村10!D6</f>
        <v>120</v>
      </c>
      <c r="E11" s="20">
        <f>院头村10!E6</f>
        <v>114</v>
      </c>
      <c r="F11" s="23">
        <f>院头村10!F6</f>
        <v>16.32</v>
      </c>
      <c r="G11" s="20">
        <f>院头村10!G6</f>
        <v>24.97</v>
      </c>
      <c r="H11" s="20">
        <f>院头村10!H6</f>
        <v>138.97</v>
      </c>
      <c r="I11" s="20">
        <v>20</v>
      </c>
      <c r="J11" s="53">
        <f>院头村10!J6</f>
        <v>2779</v>
      </c>
      <c r="K11" s="21">
        <f>院头村10!K6</f>
        <v>360</v>
      </c>
      <c r="L11" s="21">
        <v>10</v>
      </c>
      <c r="M11" s="21">
        <f t="shared" si="0"/>
        <v>3600</v>
      </c>
      <c r="N11" s="21">
        <f>院头村10!N6</f>
        <v>280</v>
      </c>
      <c r="O11" s="21">
        <v>15</v>
      </c>
      <c r="P11" s="21">
        <f t="shared" si="1"/>
        <v>4200</v>
      </c>
      <c r="Q11" s="21">
        <f t="shared" si="2"/>
        <v>10579</v>
      </c>
    </row>
    <row r="12" s="46" customFormat="1" ht="20" customHeight="1" spans="1:17">
      <c r="A12" s="20">
        <v>10</v>
      </c>
      <c r="B12" s="23" t="str">
        <f>叩家庵10!A1</f>
        <v>叩家庵</v>
      </c>
      <c r="C12" s="23">
        <f>叩家庵10!C5</f>
        <v>2</v>
      </c>
      <c r="D12" s="23">
        <f>叩家庵10!D5</f>
        <v>163.5</v>
      </c>
      <c r="E12" s="20">
        <f>叩家庵10!E5</f>
        <v>155.33</v>
      </c>
      <c r="F12" s="23">
        <v>0</v>
      </c>
      <c r="G12" s="20">
        <v>0</v>
      </c>
      <c r="H12" s="20">
        <f>叩家庵10!H5</f>
        <v>155.33</v>
      </c>
      <c r="I12" s="20">
        <v>20</v>
      </c>
      <c r="J12" s="53">
        <f>叩家庵10!J5</f>
        <v>3107</v>
      </c>
      <c r="K12" s="21">
        <f>叩家庵10!K5</f>
        <v>80</v>
      </c>
      <c r="L12" s="21">
        <v>10</v>
      </c>
      <c r="M12" s="21">
        <f>叩家庵10!M5</f>
        <v>800</v>
      </c>
      <c r="N12" s="21">
        <f>叩家庵10!N5</f>
        <v>20</v>
      </c>
      <c r="O12" s="21">
        <v>15</v>
      </c>
      <c r="P12" s="21">
        <f>叩家庵10!P5</f>
        <v>300</v>
      </c>
      <c r="Q12" s="21">
        <f>叩家庵10!Q5</f>
        <v>4207</v>
      </c>
    </row>
    <row r="13" s="46" customFormat="1" ht="20" customHeight="1" spans="1:17">
      <c r="A13" s="20">
        <v>11</v>
      </c>
      <c r="B13" s="23" t="s">
        <v>25</v>
      </c>
      <c r="C13" s="23">
        <v>0</v>
      </c>
      <c r="D13" s="23">
        <v>0</v>
      </c>
      <c r="E13" s="20">
        <v>0</v>
      </c>
      <c r="F13" s="23">
        <v>0</v>
      </c>
      <c r="G13" s="20">
        <v>0</v>
      </c>
      <c r="H13" s="20">
        <v>0</v>
      </c>
      <c r="I13" s="20">
        <v>20</v>
      </c>
      <c r="J13" s="53">
        <v>0</v>
      </c>
      <c r="K13" s="21">
        <f>大石门10!K6</f>
        <v>130</v>
      </c>
      <c r="L13" s="21">
        <v>10</v>
      </c>
      <c r="M13" s="21">
        <f>大石门10!M6</f>
        <v>1300</v>
      </c>
      <c r="N13" s="21">
        <f>大石门10!N6</f>
        <v>200</v>
      </c>
      <c r="O13" s="21">
        <v>15</v>
      </c>
      <c r="P13" s="21">
        <f>大石门10!P6</f>
        <v>3000</v>
      </c>
      <c r="Q13" s="21">
        <f>大石门10!Q6</f>
        <v>4300</v>
      </c>
    </row>
    <row r="14" s="46" customFormat="1" ht="20" customHeight="1" spans="1:17">
      <c r="A14" s="20">
        <v>12</v>
      </c>
      <c r="B14" s="23" t="s">
        <v>26</v>
      </c>
      <c r="C14" s="23">
        <f>花木10!C6</f>
        <v>2</v>
      </c>
      <c r="D14" s="23">
        <f>花木10!D6</f>
        <v>230</v>
      </c>
      <c r="E14" s="20">
        <f>花木10!E6</f>
        <v>218.5</v>
      </c>
      <c r="F14" s="23">
        <v>0</v>
      </c>
      <c r="G14" s="20">
        <v>0</v>
      </c>
      <c r="H14" s="20">
        <f>花木10!H6</f>
        <v>218.5</v>
      </c>
      <c r="I14" s="20">
        <v>20</v>
      </c>
      <c r="J14" s="53">
        <f>花木10!J6</f>
        <v>4370</v>
      </c>
      <c r="K14" s="21">
        <f>花木10!K6</f>
        <v>100</v>
      </c>
      <c r="L14" s="21">
        <v>10</v>
      </c>
      <c r="M14" s="21">
        <f>花木10!M6</f>
        <v>1000</v>
      </c>
      <c r="N14" s="21">
        <f>花木10!N6</f>
        <v>160</v>
      </c>
      <c r="O14" s="21">
        <v>15</v>
      </c>
      <c r="P14" s="21">
        <f>花木10!P6</f>
        <v>2400</v>
      </c>
      <c r="Q14" s="21">
        <f>花木10!Q6</f>
        <v>7770</v>
      </c>
    </row>
    <row r="15" s="46" customFormat="1" ht="20" customHeight="1" spans="1:17">
      <c r="A15" s="20">
        <v>13</v>
      </c>
      <c r="B15" s="23" t="s">
        <v>27</v>
      </c>
      <c r="C15" s="23">
        <f>曹家庄!C6</f>
        <v>2</v>
      </c>
      <c r="D15" s="23">
        <f>曹家庄!D6</f>
        <v>383.5</v>
      </c>
      <c r="E15" s="20">
        <f>曹家庄!E6</f>
        <v>364.33</v>
      </c>
      <c r="F15" s="23">
        <v>0</v>
      </c>
      <c r="G15" s="20">
        <v>0</v>
      </c>
      <c r="H15" s="20">
        <f>曹家庄!H6</f>
        <v>364.33</v>
      </c>
      <c r="I15" s="20">
        <v>20</v>
      </c>
      <c r="J15" s="53">
        <f>曹家庄!J6</f>
        <v>7287</v>
      </c>
      <c r="K15" s="21">
        <f>曹家庄!K6</f>
        <v>60</v>
      </c>
      <c r="L15" s="21">
        <v>10</v>
      </c>
      <c r="M15" s="21">
        <f>曹家庄!M6</f>
        <v>600</v>
      </c>
      <c r="N15" s="21">
        <v>0</v>
      </c>
      <c r="O15" s="21">
        <v>15</v>
      </c>
      <c r="P15" s="21">
        <v>0</v>
      </c>
      <c r="Q15" s="21">
        <f>曹家庄!Q6</f>
        <v>8487</v>
      </c>
    </row>
    <row r="16" s="46" customFormat="1" ht="20" customHeight="1" spans="1:17">
      <c r="A16" s="20">
        <v>14</v>
      </c>
      <c r="B16" s="23" t="s">
        <v>28</v>
      </c>
      <c r="C16" s="23">
        <f>河东村!C6</f>
        <v>2</v>
      </c>
      <c r="D16" s="23">
        <f>河东村!D6</f>
        <v>150</v>
      </c>
      <c r="E16" s="20">
        <f>河东村!E6</f>
        <v>142.5</v>
      </c>
      <c r="F16" s="23">
        <v>0</v>
      </c>
      <c r="G16" s="20">
        <v>0</v>
      </c>
      <c r="H16" s="20">
        <f>河东村!H6</f>
        <v>142.5</v>
      </c>
      <c r="I16" s="20">
        <v>20</v>
      </c>
      <c r="J16" s="53">
        <f>河东村!J6</f>
        <v>2850</v>
      </c>
      <c r="K16" s="21">
        <v>0</v>
      </c>
      <c r="L16" s="21">
        <v>10</v>
      </c>
      <c r="M16" s="21">
        <f>花木10!Q8</f>
        <v>0</v>
      </c>
      <c r="N16" s="21">
        <v>0</v>
      </c>
      <c r="O16" s="21">
        <v>15</v>
      </c>
      <c r="P16" s="21">
        <v>0</v>
      </c>
      <c r="Q16" s="21">
        <f>河东村!Q6</f>
        <v>2850</v>
      </c>
    </row>
    <row r="17" s="46" customFormat="1" ht="20" customHeight="1" spans="1:17">
      <c r="A17" s="20">
        <v>15</v>
      </c>
      <c r="B17" s="23" t="s">
        <v>29</v>
      </c>
      <c r="C17" s="23">
        <f>石路村!C6</f>
        <v>1</v>
      </c>
      <c r="D17" s="23">
        <f>石路村!D6</f>
        <v>80</v>
      </c>
      <c r="E17" s="20">
        <f>石路村!E6</f>
        <v>76</v>
      </c>
      <c r="F17" s="23">
        <v>0</v>
      </c>
      <c r="G17" s="20">
        <v>0</v>
      </c>
      <c r="H17" s="20">
        <f>石路村!H6</f>
        <v>76</v>
      </c>
      <c r="I17" s="20">
        <v>20</v>
      </c>
      <c r="J17" s="53">
        <f>石路村!J6</f>
        <v>1520</v>
      </c>
      <c r="K17" s="21">
        <v>0</v>
      </c>
      <c r="L17" s="21">
        <v>10</v>
      </c>
      <c r="M17" s="21">
        <f>花木10!Q9</f>
        <v>0</v>
      </c>
      <c r="N17" s="21">
        <v>0</v>
      </c>
      <c r="O17" s="21">
        <v>15</v>
      </c>
      <c r="P17" s="21">
        <v>0</v>
      </c>
      <c r="Q17" s="21">
        <f>石路村!Q6</f>
        <v>1520</v>
      </c>
    </row>
    <row r="18" s="46" customFormat="1" ht="20" customHeight="1" spans="1:17">
      <c r="A18" s="20">
        <v>16</v>
      </c>
      <c r="B18" s="23" t="s">
        <v>30</v>
      </c>
      <c r="C18" s="23">
        <v>0</v>
      </c>
      <c r="D18" s="23">
        <v>0</v>
      </c>
      <c r="E18" s="20">
        <v>0</v>
      </c>
      <c r="F18" s="23">
        <v>0</v>
      </c>
      <c r="G18" s="20">
        <v>0</v>
      </c>
      <c r="H18" s="20">
        <v>0</v>
      </c>
      <c r="I18" s="20">
        <v>20</v>
      </c>
      <c r="J18" s="53">
        <v>0</v>
      </c>
      <c r="K18" s="21">
        <f>下麻!K5</f>
        <v>350</v>
      </c>
      <c r="L18" s="21">
        <v>10</v>
      </c>
      <c r="M18" s="21">
        <f>K18*L18</f>
        <v>3500</v>
      </c>
      <c r="N18" s="21">
        <f>下麻!N5</f>
        <v>160</v>
      </c>
      <c r="O18" s="21">
        <v>15</v>
      </c>
      <c r="P18" s="21">
        <f>N18*O18</f>
        <v>2400</v>
      </c>
      <c r="Q18" s="21">
        <f>下麻!Q5</f>
        <v>5900</v>
      </c>
    </row>
    <row r="19" s="46" customFormat="1" ht="20" customHeight="1" spans="1:17">
      <c r="A19" s="20">
        <v>17</v>
      </c>
      <c r="B19" s="23" t="s">
        <v>31</v>
      </c>
      <c r="C19" s="23">
        <v>0</v>
      </c>
      <c r="D19" s="23">
        <v>0</v>
      </c>
      <c r="E19" s="20">
        <v>0</v>
      </c>
      <c r="F19" s="23">
        <v>0</v>
      </c>
      <c r="G19" s="20">
        <v>0</v>
      </c>
      <c r="H19" s="20">
        <v>0</v>
      </c>
      <c r="I19" s="20">
        <v>20</v>
      </c>
      <c r="J19" s="53">
        <v>0</v>
      </c>
      <c r="K19" s="21">
        <f>西会!K5</f>
        <v>0</v>
      </c>
      <c r="L19" s="21">
        <v>10</v>
      </c>
      <c r="M19" s="21">
        <f t="shared" ref="M19:M25" si="3">K19*L19</f>
        <v>0</v>
      </c>
      <c r="N19" s="21">
        <f>西会!N5</f>
        <v>80</v>
      </c>
      <c r="O19" s="21">
        <v>15</v>
      </c>
      <c r="P19" s="21">
        <f t="shared" ref="P19:P25" si="4">N19*O19</f>
        <v>1200</v>
      </c>
      <c r="Q19" s="21">
        <f>J19+M19+P19</f>
        <v>1200</v>
      </c>
    </row>
    <row r="20" s="46" customFormat="1" ht="20" customHeight="1" spans="1:17">
      <c r="A20" s="20">
        <v>18</v>
      </c>
      <c r="B20" s="23" t="s">
        <v>32</v>
      </c>
      <c r="C20" s="23">
        <v>0</v>
      </c>
      <c r="D20" s="23">
        <v>0</v>
      </c>
      <c r="E20" s="20">
        <v>0</v>
      </c>
      <c r="F20" s="23">
        <v>0</v>
      </c>
      <c r="G20" s="20">
        <v>0</v>
      </c>
      <c r="H20" s="20">
        <v>0</v>
      </c>
      <c r="I20" s="20">
        <v>20</v>
      </c>
      <c r="J20" s="53">
        <v>0</v>
      </c>
      <c r="K20" s="21">
        <f>胡家庵!K5</f>
        <v>60</v>
      </c>
      <c r="L20" s="21">
        <v>10</v>
      </c>
      <c r="M20" s="21">
        <f t="shared" si="3"/>
        <v>600</v>
      </c>
      <c r="N20" s="21">
        <f>胡家庵!N5</f>
        <v>80</v>
      </c>
      <c r="O20" s="21">
        <v>15</v>
      </c>
      <c r="P20" s="21">
        <f t="shared" si="4"/>
        <v>1200</v>
      </c>
      <c r="Q20" s="21">
        <f t="shared" ref="Q20:Q25" si="5">J20+M20+P20</f>
        <v>1800</v>
      </c>
    </row>
    <row r="21" s="46" customFormat="1" ht="20" customHeight="1" spans="1:17">
      <c r="A21" s="20">
        <v>19</v>
      </c>
      <c r="B21" s="23" t="s">
        <v>33</v>
      </c>
      <c r="C21" s="23">
        <v>0</v>
      </c>
      <c r="D21" s="23">
        <v>0</v>
      </c>
      <c r="E21" s="20">
        <v>0</v>
      </c>
      <c r="F21" s="23">
        <v>0</v>
      </c>
      <c r="G21" s="20">
        <v>0</v>
      </c>
      <c r="H21" s="20">
        <v>0</v>
      </c>
      <c r="I21" s="20">
        <v>20</v>
      </c>
      <c r="J21" s="53">
        <v>0</v>
      </c>
      <c r="K21" s="21">
        <f>瓦窑!K5</f>
        <v>160</v>
      </c>
      <c r="L21" s="21">
        <v>10</v>
      </c>
      <c r="M21" s="21">
        <f t="shared" si="3"/>
        <v>1600</v>
      </c>
      <c r="N21" s="21">
        <f>瓦窑!N5</f>
        <v>120</v>
      </c>
      <c r="O21" s="21">
        <v>15</v>
      </c>
      <c r="P21" s="21">
        <f t="shared" si="4"/>
        <v>1800</v>
      </c>
      <c r="Q21" s="21">
        <f t="shared" si="5"/>
        <v>3400</v>
      </c>
    </row>
    <row r="22" s="46" customFormat="1" ht="20" customHeight="1" spans="1:17">
      <c r="A22" s="20">
        <v>20</v>
      </c>
      <c r="B22" s="23" t="s">
        <v>34</v>
      </c>
      <c r="C22" s="23">
        <v>0</v>
      </c>
      <c r="D22" s="23">
        <v>0</v>
      </c>
      <c r="E22" s="20">
        <v>0</v>
      </c>
      <c r="F22" s="23">
        <v>0</v>
      </c>
      <c r="G22" s="20">
        <v>0</v>
      </c>
      <c r="H22" s="20">
        <v>0</v>
      </c>
      <c r="I22" s="20">
        <v>20</v>
      </c>
      <c r="J22" s="53">
        <v>0</v>
      </c>
      <c r="K22" s="21">
        <f>杜家沟!K5</f>
        <v>60</v>
      </c>
      <c r="L22" s="21">
        <v>10</v>
      </c>
      <c r="M22" s="21">
        <f t="shared" si="3"/>
        <v>600</v>
      </c>
      <c r="N22" s="21">
        <f>杜家沟!N5</f>
        <v>80</v>
      </c>
      <c r="O22" s="21">
        <v>15</v>
      </c>
      <c r="P22" s="21">
        <f t="shared" si="4"/>
        <v>1200</v>
      </c>
      <c r="Q22" s="21">
        <f t="shared" si="5"/>
        <v>1800</v>
      </c>
    </row>
    <row r="23" s="46" customFormat="1" ht="20" customHeight="1" spans="1:17">
      <c r="A23" s="20">
        <v>21</v>
      </c>
      <c r="B23" s="23" t="s">
        <v>35</v>
      </c>
      <c r="C23" s="23">
        <v>0</v>
      </c>
      <c r="D23" s="23">
        <v>0</v>
      </c>
      <c r="E23" s="20">
        <v>0</v>
      </c>
      <c r="F23" s="23">
        <v>0</v>
      </c>
      <c r="G23" s="20">
        <v>0</v>
      </c>
      <c r="H23" s="20">
        <v>0</v>
      </c>
      <c r="I23" s="20">
        <v>20</v>
      </c>
      <c r="J23" s="53">
        <v>0</v>
      </c>
      <c r="K23" s="21">
        <f>口头!K5</f>
        <v>40</v>
      </c>
      <c r="L23" s="21">
        <v>10</v>
      </c>
      <c r="M23" s="21">
        <f t="shared" si="3"/>
        <v>400</v>
      </c>
      <c r="N23" s="21">
        <f>口头!N5</f>
        <v>30</v>
      </c>
      <c r="O23" s="21">
        <v>15</v>
      </c>
      <c r="P23" s="21">
        <f t="shared" si="4"/>
        <v>450</v>
      </c>
      <c r="Q23" s="21">
        <f t="shared" si="5"/>
        <v>850</v>
      </c>
    </row>
    <row r="24" s="46" customFormat="1" ht="20" customHeight="1" spans="1:17">
      <c r="A24" s="20">
        <v>22</v>
      </c>
      <c r="B24" s="23" t="s">
        <v>36</v>
      </c>
      <c r="C24" s="23">
        <v>0</v>
      </c>
      <c r="D24" s="23">
        <v>0</v>
      </c>
      <c r="E24" s="20">
        <v>0</v>
      </c>
      <c r="F24" s="23">
        <v>0</v>
      </c>
      <c r="G24" s="20">
        <v>0</v>
      </c>
      <c r="H24" s="20">
        <v>0</v>
      </c>
      <c r="I24" s="20">
        <v>20</v>
      </c>
      <c r="J24" s="53">
        <v>0</v>
      </c>
      <c r="K24" s="21">
        <f>老师会!K5</f>
        <v>30</v>
      </c>
      <c r="L24" s="21">
        <v>10</v>
      </c>
      <c r="M24" s="21">
        <f t="shared" si="3"/>
        <v>300</v>
      </c>
      <c r="N24" s="21">
        <f>老师会!N5</f>
        <v>20</v>
      </c>
      <c r="O24" s="21">
        <v>15</v>
      </c>
      <c r="P24" s="21">
        <f t="shared" si="4"/>
        <v>300</v>
      </c>
      <c r="Q24" s="21">
        <f t="shared" si="5"/>
        <v>600</v>
      </c>
    </row>
    <row r="25" s="46" customFormat="1" ht="20" customHeight="1" spans="1:17">
      <c r="A25" s="20">
        <v>23</v>
      </c>
      <c r="B25" s="23" t="s">
        <v>37</v>
      </c>
      <c r="C25" s="23">
        <v>0</v>
      </c>
      <c r="D25" s="23">
        <v>0</v>
      </c>
      <c r="E25" s="20">
        <v>0</v>
      </c>
      <c r="F25" s="23">
        <v>0</v>
      </c>
      <c r="G25" s="20">
        <v>0</v>
      </c>
      <c r="H25" s="20">
        <v>0</v>
      </c>
      <c r="I25" s="20">
        <v>20</v>
      </c>
      <c r="J25" s="53">
        <v>0</v>
      </c>
      <c r="K25" s="21">
        <f>赵家庄!K5</f>
        <v>180</v>
      </c>
      <c r="L25" s="21">
        <v>10</v>
      </c>
      <c r="M25" s="21">
        <f t="shared" si="3"/>
        <v>1800</v>
      </c>
      <c r="N25" s="21">
        <f>赵家庄!N5</f>
        <v>120</v>
      </c>
      <c r="O25" s="21">
        <v>15</v>
      </c>
      <c r="P25" s="21">
        <f t="shared" si="4"/>
        <v>1800</v>
      </c>
      <c r="Q25" s="21">
        <f t="shared" si="5"/>
        <v>3600</v>
      </c>
    </row>
    <row r="26" s="46" customFormat="1" ht="20" customHeight="1" spans="1:17">
      <c r="A26" s="30" t="s">
        <v>38</v>
      </c>
      <c r="B26" s="30">
        <v>23</v>
      </c>
      <c r="C26" s="30">
        <f t="shared" ref="C26:H26" si="6">SUM(C3:C25)</f>
        <v>21</v>
      </c>
      <c r="D26" s="30">
        <f t="shared" si="6"/>
        <v>2357.88</v>
      </c>
      <c r="E26" s="30">
        <f t="shared" si="6"/>
        <v>2240</v>
      </c>
      <c r="F26" s="30">
        <f t="shared" si="6"/>
        <v>16.32</v>
      </c>
      <c r="G26" s="30">
        <f t="shared" si="6"/>
        <v>24.97</v>
      </c>
      <c r="H26" s="30">
        <f t="shared" si="6"/>
        <v>2264.97</v>
      </c>
      <c r="I26" s="30"/>
      <c r="J26" s="30">
        <f>SUM(J3:J25)</f>
        <v>45301</v>
      </c>
      <c r="K26" s="30">
        <f>SUM(K3:K25)</f>
        <v>3020</v>
      </c>
      <c r="L26" s="30"/>
      <c r="M26" s="30">
        <f>SUM(M3:M25)</f>
        <v>30200</v>
      </c>
      <c r="N26" s="30">
        <f>SUM(N3:N25)</f>
        <v>2040</v>
      </c>
      <c r="O26" s="30"/>
      <c r="P26" s="30">
        <f>SUM(P3:P24)</f>
        <v>28800</v>
      </c>
      <c r="Q26" s="30">
        <f>SUM(Q3:Q25)</f>
        <v>106701</v>
      </c>
    </row>
    <row r="27" s="46" customFormat="1" ht="19.95" customHeight="1" spans="10:10">
      <c r="J27" s="54"/>
    </row>
    <row r="28" s="46" customFormat="1" ht="19.95" customHeight="1" spans="10:10">
      <c r="J28" s="54"/>
    </row>
    <row r="29" s="46" customFormat="1" ht="19.95" customHeight="1" spans="10:10">
      <c r="J29" s="54"/>
    </row>
    <row r="30" s="46" customFormat="1" ht="19.95" customHeight="1" spans="10:10">
      <c r="J30" s="54"/>
    </row>
    <row r="31" s="46" customFormat="1" ht="19.95" customHeight="1" spans="10:10">
      <c r="J31" s="54"/>
    </row>
    <row r="32" s="46" customFormat="1" ht="19.95" customHeight="1" spans="10:10">
      <c r="J32" s="54"/>
    </row>
  </sheetData>
  <mergeCells count="1">
    <mergeCell ref="A1:Q1"/>
  </mergeCells>
  <pageMargins left="0.7" right="0.7" top="0.75" bottom="0.75" header="0.3" footer="0.3"/>
  <pageSetup paperSize="9" scale="75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Q6"/>
  <sheetViews>
    <sheetView zoomScale="87" zoomScaleNormal="87" workbookViewId="0">
      <pane xSplit="18940" topLeftCell="R1" activePane="topLeft"/>
      <selection activeCell="L11" sqref="L11"/>
      <selection pane="topRight"/>
    </sheetView>
  </sheetViews>
  <sheetFormatPr defaultColWidth="9" defaultRowHeight="14.25" outlineLevelRow="5"/>
  <cols>
    <col min="1" max="3" width="9" style="32"/>
    <col min="4" max="4" width="11.8083333333333" style="32" customWidth="1"/>
    <col min="5" max="5" width="12.325" style="32" customWidth="1"/>
    <col min="6" max="6" width="13.1666666666667" style="32" customWidth="1"/>
    <col min="7" max="7" width="15.4583333333333" style="32" customWidth="1"/>
    <col min="8" max="8" width="13.5583333333333" style="32" customWidth="1"/>
    <col min="9" max="9" width="7.30833333333333" style="32" customWidth="1"/>
    <col min="10" max="10" width="9.925" style="32" customWidth="1"/>
    <col min="11" max="11" width="10.2333333333333" style="32" customWidth="1"/>
    <col min="12" max="12" width="9" style="32"/>
    <col min="13" max="13" width="10.2333333333333" style="32" customWidth="1"/>
    <col min="14" max="16" width="9" style="32"/>
    <col min="17" max="17" width="9.29166666666667" style="32" customWidth="1"/>
    <col min="18" max="16384" width="9" style="32"/>
  </cols>
  <sheetData>
    <row r="1" ht="25.5" spans="1:17">
      <c r="A1" s="1" t="s">
        <v>24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ht="66" spans="1:17">
      <c r="A2" s="14" t="s">
        <v>1</v>
      </c>
      <c r="B2" s="14" t="s">
        <v>2</v>
      </c>
      <c r="C2" s="14" t="s">
        <v>39</v>
      </c>
      <c r="D2" s="14" t="s">
        <v>4</v>
      </c>
      <c r="E2" s="14" t="s">
        <v>5</v>
      </c>
      <c r="F2" s="14" t="s">
        <v>6</v>
      </c>
      <c r="G2" s="14" t="s">
        <v>7</v>
      </c>
      <c r="H2" s="14" t="s">
        <v>8</v>
      </c>
      <c r="I2" s="14" t="s">
        <v>9</v>
      </c>
      <c r="J2" s="14" t="s">
        <v>10</v>
      </c>
      <c r="K2" s="10" t="s">
        <v>11</v>
      </c>
      <c r="L2" s="10" t="s">
        <v>9</v>
      </c>
      <c r="M2" s="10" t="s">
        <v>43</v>
      </c>
      <c r="N2" s="10" t="s">
        <v>13</v>
      </c>
      <c r="O2" s="10" t="s">
        <v>9</v>
      </c>
      <c r="P2" s="10" t="s">
        <v>44</v>
      </c>
      <c r="Q2" s="13" t="s">
        <v>15</v>
      </c>
    </row>
    <row r="3" s="32" customFormat="1" ht="21.6" customHeight="1" spans="1:17">
      <c r="A3" s="15">
        <v>1</v>
      </c>
      <c r="B3" s="15" t="s">
        <v>52</v>
      </c>
      <c r="C3" s="23" t="s">
        <v>53</v>
      </c>
      <c r="D3" s="23">
        <f>15*10-6*5</f>
        <v>120</v>
      </c>
      <c r="E3" s="15">
        <f>ROUND(D3*0.95,2)</f>
        <v>114</v>
      </c>
      <c r="F3" s="4"/>
      <c r="G3" s="20"/>
      <c r="H3" s="20">
        <f>ROUND(E3+G3,2)</f>
        <v>114</v>
      </c>
      <c r="I3" s="20">
        <v>20</v>
      </c>
      <c r="J3" s="20">
        <f>ROUND(H3*I3,0)</f>
        <v>2280</v>
      </c>
      <c r="K3" s="30"/>
      <c r="L3" s="30"/>
      <c r="M3" s="30"/>
      <c r="N3" s="30"/>
      <c r="O3" s="30"/>
      <c r="P3" s="30"/>
      <c r="Q3" s="30"/>
    </row>
    <row r="4" s="32" customFormat="1" ht="21.6" customHeight="1" spans="1:17">
      <c r="A4" s="15">
        <v>2</v>
      </c>
      <c r="B4" s="15" t="s">
        <v>52</v>
      </c>
      <c r="C4" s="33" t="s">
        <v>54</v>
      </c>
      <c r="D4" s="23"/>
      <c r="E4" s="15"/>
      <c r="F4" s="4">
        <f>(20+7*2)*2*0.24</f>
        <v>16.32</v>
      </c>
      <c r="G4" s="24">
        <f>ROUND(F4*1.53,2)</f>
        <v>24.97</v>
      </c>
      <c r="H4" s="20">
        <f>ROUND(E4+G4,2)</f>
        <v>24.97</v>
      </c>
      <c r="I4" s="20">
        <v>20</v>
      </c>
      <c r="J4" s="20">
        <f>ROUND(H4*I4,0)</f>
        <v>499</v>
      </c>
      <c r="K4" s="30"/>
      <c r="L4" s="30"/>
      <c r="M4" s="30"/>
      <c r="N4" s="30"/>
      <c r="O4" s="30"/>
      <c r="P4" s="30"/>
      <c r="Q4" s="30"/>
    </row>
    <row r="5" s="32" customFormat="1" ht="21.6" customHeight="1" spans="1:17">
      <c r="A5" s="15">
        <v>3</v>
      </c>
      <c r="B5" s="15" t="s">
        <v>52</v>
      </c>
      <c r="C5" s="33"/>
      <c r="D5" s="23"/>
      <c r="E5" s="15"/>
      <c r="F5" s="4"/>
      <c r="G5" s="24"/>
      <c r="H5" s="20"/>
      <c r="I5" s="20">
        <v>20</v>
      </c>
      <c r="J5" s="20">
        <f>ROUND(H5*I5,2)</f>
        <v>0</v>
      </c>
      <c r="K5" s="30"/>
      <c r="L5" s="30"/>
      <c r="M5" s="30"/>
      <c r="N5" s="30"/>
      <c r="O5" s="30"/>
      <c r="P5" s="30"/>
      <c r="Q5" s="30"/>
    </row>
    <row r="6" ht="15.75" spans="1:17">
      <c r="A6" s="34" t="s">
        <v>38</v>
      </c>
      <c r="B6" s="35"/>
      <c r="C6" s="35">
        <v>2</v>
      </c>
      <c r="D6" s="36">
        <f>SUM(D3:D5)</f>
        <v>120</v>
      </c>
      <c r="E6" s="36">
        <f>SUM(E3:E5)</f>
        <v>114</v>
      </c>
      <c r="F6" s="36">
        <f>SUM(F3:F5)</f>
        <v>16.32</v>
      </c>
      <c r="G6" s="36">
        <f>SUM(G3:G5)</f>
        <v>24.97</v>
      </c>
      <c r="H6" s="36">
        <f>SUM(H3:H5)</f>
        <v>138.97</v>
      </c>
      <c r="I6" s="36">
        <v>0</v>
      </c>
      <c r="J6" s="36">
        <f>SUM(J3:J5)</f>
        <v>2779</v>
      </c>
      <c r="K6" s="30">
        <v>360</v>
      </c>
      <c r="L6" s="30">
        <v>10</v>
      </c>
      <c r="M6" s="30">
        <f>K6*L6</f>
        <v>3600</v>
      </c>
      <c r="N6" s="30">
        <v>280</v>
      </c>
      <c r="O6" s="30">
        <v>15</v>
      </c>
      <c r="P6" s="30">
        <f>N6*O6</f>
        <v>4200</v>
      </c>
      <c r="Q6" s="30">
        <f>P6+M6+J6</f>
        <v>10579</v>
      </c>
    </row>
  </sheetData>
  <mergeCells count="2">
    <mergeCell ref="A1:Q1"/>
    <mergeCell ref="A6:B6"/>
  </mergeCells>
  <pageMargins left="0.7" right="0.7" top="0.75" bottom="0.75" header="0.3" footer="0.3"/>
  <pageSetup paperSize="9" scale="75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5"/>
  <sheetViews>
    <sheetView workbookViewId="0">
      <selection activeCell="N6" sqref="N6"/>
    </sheetView>
  </sheetViews>
  <sheetFormatPr defaultColWidth="8.725" defaultRowHeight="14.25" outlineLevelRow="4"/>
  <sheetData>
    <row r="1" ht="25.5" spans="1:17">
      <c r="A1" s="1" t="s">
        <v>55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ht="81.75" spans="1:17">
      <c r="A2" s="22" t="s">
        <v>1</v>
      </c>
      <c r="B2" s="22" t="s">
        <v>2</v>
      </c>
      <c r="C2" s="22" t="s">
        <v>39</v>
      </c>
      <c r="D2" s="22" t="s">
        <v>4</v>
      </c>
      <c r="E2" s="22" t="s">
        <v>5</v>
      </c>
      <c r="F2" s="22" t="s">
        <v>6</v>
      </c>
      <c r="G2" s="22" t="s">
        <v>7</v>
      </c>
      <c r="H2" s="22" t="s">
        <v>8</v>
      </c>
      <c r="I2" s="22" t="s">
        <v>9</v>
      </c>
      <c r="J2" s="22" t="s">
        <v>10</v>
      </c>
      <c r="K2" s="10" t="s">
        <v>11</v>
      </c>
      <c r="L2" s="10" t="s">
        <v>9</v>
      </c>
      <c r="M2" s="12" t="s">
        <v>12</v>
      </c>
      <c r="N2" s="10" t="s">
        <v>13</v>
      </c>
      <c r="O2" s="10" t="s">
        <v>9</v>
      </c>
      <c r="P2" s="12" t="s">
        <v>14</v>
      </c>
      <c r="Q2" s="13" t="s">
        <v>15</v>
      </c>
    </row>
    <row r="3" spans="1:17">
      <c r="A3" s="24">
        <v>1</v>
      </c>
      <c r="B3" s="24" t="s">
        <v>55</v>
      </c>
      <c r="C3" s="25" t="s">
        <v>56</v>
      </c>
      <c r="D3" s="25">
        <f>6*6</f>
        <v>36</v>
      </c>
      <c r="E3" s="24">
        <f>ROUND(D3*0.95,2)</f>
        <v>34.2</v>
      </c>
      <c r="F3" s="29"/>
      <c r="G3" s="24">
        <f>ROUND(F3*1.53,2)</f>
        <v>0</v>
      </c>
      <c r="H3" s="24">
        <f>ROUND(E3+G3,2)</f>
        <v>34.2</v>
      </c>
      <c r="I3" s="24">
        <v>20</v>
      </c>
      <c r="J3" s="24">
        <f>ROUND(H3*I3,0)</f>
        <v>684</v>
      </c>
      <c r="K3" s="31"/>
      <c r="L3" s="31"/>
      <c r="M3" s="31"/>
      <c r="N3" s="31"/>
      <c r="O3" s="31"/>
      <c r="P3" s="31"/>
      <c r="Q3" s="31"/>
    </row>
    <row r="4" spans="1:17">
      <c r="A4" s="24">
        <v>2</v>
      </c>
      <c r="B4" s="24" t="s">
        <v>55</v>
      </c>
      <c r="C4" s="25" t="s">
        <v>57</v>
      </c>
      <c r="D4" s="25">
        <f>12.5*7+8*5</f>
        <v>127.5</v>
      </c>
      <c r="E4" s="24">
        <f>ROUND(D4*0.95,2)</f>
        <v>121.13</v>
      </c>
      <c r="F4" s="29"/>
      <c r="G4" s="24">
        <f>ROUND(F4*1.53,2)</f>
        <v>0</v>
      </c>
      <c r="H4" s="24">
        <f>ROUND(E4+G4,2)</f>
        <v>121.13</v>
      </c>
      <c r="I4" s="24">
        <v>20</v>
      </c>
      <c r="J4" s="24">
        <f>ROUND(H4*I4,0)</f>
        <v>2423</v>
      </c>
      <c r="K4" s="31"/>
      <c r="L4" s="31"/>
      <c r="M4" s="31"/>
      <c r="N4" s="31"/>
      <c r="O4" s="31"/>
      <c r="P4" s="31"/>
      <c r="Q4" s="31"/>
    </row>
    <row r="5" spans="1:17">
      <c r="A5" s="27" t="s">
        <v>38</v>
      </c>
      <c r="B5" s="28"/>
      <c r="C5" s="28">
        <v>2</v>
      </c>
      <c r="D5" s="27">
        <f t="shared" ref="D5:H5" si="0">SUM(D3:D4)</f>
        <v>163.5</v>
      </c>
      <c r="E5" s="27">
        <f t="shared" si="0"/>
        <v>155.33</v>
      </c>
      <c r="F5" s="27">
        <f t="shared" si="0"/>
        <v>0</v>
      </c>
      <c r="G5" s="27">
        <f t="shared" si="0"/>
        <v>0</v>
      </c>
      <c r="H5" s="27">
        <f t="shared" si="0"/>
        <v>155.33</v>
      </c>
      <c r="I5" s="27"/>
      <c r="J5" s="27">
        <f>SUM(J3:J4)</f>
        <v>3107</v>
      </c>
      <c r="K5" s="31">
        <v>80</v>
      </c>
      <c r="L5" s="31">
        <v>10</v>
      </c>
      <c r="M5" s="31">
        <f>K5*L5</f>
        <v>800</v>
      </c>
      <c r="N5" s="31">
        <v>20</v>
      </c>
      <c r="O5" s="31">
        <v>15</v>
      </c>
      <c r="P5" s="31">
        <f>N5*O5</f>
        <v>300</v>
      </c>
      <c r="Q5" s="31">
        <f>P5+M5+J5</f>
        <v>4207</v>
      </c>
    </row>
  </sheetData>
  <mergeCells count="1">
    <mergeCell ref="A1:Q1"/>
  </mergeCells>
  <pageMargins left="0.75" right="0.75" top="1" bottom="1" header="0.5" footer="0.5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6"/>
  <sheetViews>
    <sheetView workbookViewId="0">
      <selection activeCell="N7" sqref="N7"/>
    </sheetView>
  </sheetViews>
  <sheetFormatPr defaultColWidth="8.725" defaultRowHeight="14.25" outlineLevelRow="5"/>
  <sheetData>
    <row r="1" ht="25.5" spans="1:17">
      <c r="A1" s="1" t="s">
        <v>25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ht="81.75" spans="1:17">
      <c r="A2" s="14" t="s">
        <v>1</v>
      </c>
      <c r="B2" s="14" t="s">
        <v>2</v>
      </c>
      <c r="C2" s="14" t="s">
        <v>39</v>
      </c>
      <c r="D2" s="14" t="s">
        <v>4</v>
      </c>
      <c r="E2" s="14" t="s">
        <v>5</v>
      </c>
      <c r="F2" s="14" t="s">
        <v>6</v>
      </c>
      <c r="G2" s="14" t="s">
        <v>7</v>
      </c>
      <c r="H2" s="14" t="s">
        <v>8</v>
      </c>
      <c r="I2" s="14" t="s">
        <v>9</v>
      </c>
      <c r="J2" s="14" t="s">
        <v>10</v>
      </c>
      <c r="K2" s="10" t="s">
        <v>11</v>
      </c>
      <c r="L2" s="10" t="s">
        <v>9</v>
      </c>
      <c r="M2" s="12" t="s">
        <v>12</v>
      </c>
      <c r="N2" s="10" t="s">
        <v>13</v>
      </c>
      <c r="O2" s="10" t="s">
        <v>9</v>
      </c>
      <c r="P2" s="12" t="s">
        <v>14</v>
      </c>
      <c r="Q2" s="13" t="s">
        <v>15</v>
      </c>
    </row>
    <row r="3" ht="15.75" spans="1:17">
      <c r="A3" s="15">
        <v>1</v>
      </c>
      <c r="B3" s="15" t="s">
        <v>25</v>
      </c>
      <c r="C3" s="16"/>
      <c r="D3" s="16"/>
      <c r="E3" s="16"/>
      <c r="F3" s="4"/>
      <c r="G3" s="20">
        <f>ROUND(F3*1.53,2)</f>
        <v>0</v>
      </c>
      <c r="H3" s="20">
        <f>ROUND(E3+G3,2)</f>
        <v>0</v>
      </c>
      <c r="I3" s="20">
        <v>20</v>
      </c>
      <c r="J3" s="20">
        <f>ROUND(H3*I3,0)</f>
        <v>0</v>
      </c>
      <c r="K3" s="21"/>
      <c r="L3" s="21"/>
      <c r="M3" s="21"/>
      <c r="N3" s="21"/>
      <c r="O3" s="21"/>
      <c r="P3" s="21"/>
      <c r="Q3" s="21"/>
    </row>
    <row r="4" ht="15.75" spans="1:17">
      <c r="A4" s="15">
        <v>2</v>
      </c>
      <c r="B4" s="15" t="s">
        <v>25</v>
      </c>
      <c r="C4" s="16"/>
      <c r="D4" s="16"/>
      <c r="E4" s="16"/>
      <c r="F4" s="4"/>
      <c r="G4" s="20">
        <f>ROUND(F4*1.53,2)</f>
        <v>0</v>
      </c>
      <c r="H4" s="20">
        <f>ROUND(E4+G4,2)</f>
        <v>0</v>
      </c>
      <c r="I4" s="20">
        <v>20</v>
      </c>
      <c r="J4" s="20">
        <f>ROUND(H4*I4,0)</f>
        <v>0</v>
      </c>
      <c r="K4" s="21"/>
      <c r="L4" s="21"/>
      <c r="M4" s="21"/>
      <c r="N4" s="21"/>
      <c r="O4" s="21"/>
      <c r="P4" s="21"/>
      <c r="Q4" s="21"/>
    </row>
    <row r="5" ht="15.75" spans="1:17">
      <c r="A5" s="15">
        <v>3</v>
      </c>
      <c r="B5" s="15" t="s">
        <v>25</v>
      </c>
      <c r="C5" s="16"/>
      <c r="D5" s="16"/>
      <c r="E5" s="16"/>
      <c r="F5" s="4"/>
      <c r="G5" s="20">
        <f>ROUND(F5*1.53,2)</f>
        <v>0</v>
      </c>
      <c r="H5" s="20">
        <f>ROUND(E5+G5,2)</f>
        <v>0</v>
      </c>
      <c r="I5" s="20">
        <v>20</v>
      </c>
      <c r="J5" s="20">
        <f>ROUND(H5*I5,0)</f>
        <v>0</v>
      </c>
      <c r="K5" s="21"/>
      <c r="L5" s="21"/>
      <c r="M5" s="21"/>
      <c r="N5" s="21"/>
      <c r="O5" s="21"/>
      <c r="P5" s="21"/>
      <c r="Q5" s="21"/>
    </row>
    <row r="6" ht="15.75" spans="1:17">
      <c r="A6" s="17" t="s">
        <v>38</v>
      </c>
      <c r="B6" s="18"/>
      <c r="C6" s="18">
        <v>0</v>
      </c>
      <c r="D6" s="19">
        <f t="shared" ref="D6:H6" si="0">SUM(D3:D5)</f>
        <v>0</v>
      </c>
      <c r="E6" s="19">
        <f t="shared" si="0"/>
        <v>0</v>
      </c>
      <c r="F6" s="19">
        <f t="shared" si="0"/>
        <v>0</v>
      </c>
      <c r="G6" s="21">
        <f t="shared" si="0"/>
        <v>0</v>
      </c>
      <c r="H6" s="21">
        <f t="shared" si="0"/>
        <v>0</v>
      </c>
      <c r="I6" s="21"/>
      <c r="J6" s="21">
        <f>SUM(J3:J5)</f>
        <v>0</v>
      </c>
      <c r="K6" s="21">
        <v>130</v>
      </c>
      <c r="L6" s="21">
        <v>10</v>
      </c>
      <c r="M6" s="21">
        <f>K6*L6</f>
        <v>1300</v>
      </c>
      <c r="N6" s="21">
        <v>200</v>
      </c>
      <c r="O6" s="21">
        <v>15</v>
      </c>
      <c r="P6" s="21">
        <f>N6*O6</f>
        <v>3000</v>
      </c>
      <c r="Q6" s="21">
        <f>P6+M6+J6</f>
        <v>4300</v>
      </c>
    </row>
  </sheetData>
  <mergeCells count="2">
    <mergeCell ref="A1:Q1"/>
    <mergeCell ref="A6:B6"/>
  </mergeCells>
  <pageMargins left="0.75" right="0.75" top="1" bottom="1" header="0.5" footer="0.5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6"/>
  <sheetViews>
    <sheetView workbookViewId="0">
      <selection activeCell="K12" sqref="K12"/>
    </sheetView>
  </sheetViews>
  <sheetFormatPr defaultColWidth="8.725" defaultRowHeight="14.25" outlineLevelRow="5"/>
  <sheetData>
    <row r="1" ht="25.5" spans="1:17">
      <c r="A1" s="1" t="s">
        <v>26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ht="81.75" spans="1:17">
      <c r="A2" s="14" t="s">
        <v>1</v>
      </c>
      <c r="B2" s="14" t="s">
        <v>2</v>
      </c>
      <c r="C2" s="14" t="s">
        <v>39</v>
      </c>
      <c r="D2" s="14" t="s">
        <v>4</v>
      </c>
      <c r="E2" s="14" t="s">
        <v>5</v>
      </c>
      <c r="F2" s="14" t="s">
        <v>6</v>
      </c>
      <c r="G2" s="14" t="s">
        <v>7</v>
      </c>
      <c r="H2" s="14" t="s">
        <v>8</v>
      </c>
      <c r="I2" s="14" t="s">
        <v>9</v>
      </c>
      <c r="J2" s="14" t="s">
        <v>10</v>
      </c>
      <c r="K2" s="10" t="s">
        <v>11</v>
      </c>
      <c r="L2" s="10" t="s">
        <v>9</v>
      </c>
      <c r="M2" s="12" t="s">
        <v>12</v>
      </c>
      <c r="N2" s="10" t="s">
        <v>13</v>
      </c>
      <c r="O2" s="10" t="s">
        <v>9</v>
      </c>
      <c r="P2" s="12" t="s">
        <v>14</v>
      </c>
      <c r="Q2" s="13" t="s">
        <v>15</v>
      </c>
    </row>
    <row r="3" ht="15.75" spans="1:17">
      <c r="A3" s="15">
        <v>1</v>
      </c>
      <c r="B3" s="15" t="s">
        <v>26</v>
      </c>
      <c r="C3" s="16" t="s">
        <v>58</v>
      </c>
      <c r="D3" s="16">
        <f>8*4.5+12*7</f>
        <v>120</v>
      </c>
      <c r="E3" s="15">
        <f>ROUND(D3*0.95,2)</f>
        <v>114</v>
      </c>
      <c r="F3" s="4"/>
      <c r="G3" s="20">
        <f>ROUND(F3*1.53,2)</f>
        <v>0</v>
      </c>
      <c r="H3" s="20">
        <f>ROUND(E3+G3,2)</f>
        <v>114</v>
      </c>
      <c r="I3" s="20">
        <v>20</v>
      </c>
      <c r="J3" s="20">
        <f>ROUND(H3*I3,0)</f>
        <v>2280</v>
      </c>
      <c r="K3" s="21"/>
      <c r="L3" s="21"/>
      <c r="M3" s="21"/>
      <c r="N3" s="21"/>
      <c r="O3" s="21"/>
      <c r="P3" s="21"/>
      <c r="Q3" s="21"/>
    </row>
    <row r="4" ht="15.75" spans="1:17">
      <c r="A4" s="15">
        <v>2</v>
      </c>
      <c r="B4" s="15" t="s">
        <v>26</v>
      </c>
      <c r="C4" s="16" t="s">
        <v>59</v>
      </c>
      <c r="D4" s="16">
        <f>10*6+10*5</f>
        <v>110</v>
      </c>
      <c r="E4" s="15">
        <f>ROUND(D4*0.95,2)</f>
        <v>104.5</v>
      </c>
      <c r="F4" s="4"/>
      <c r="G4" s="20">
        <f>ROUND(F4*1.53,2)</f>
        <v>0</v>
      </c>
      <c r="H4" s="20">
        <f>ROUND(E4+G4,2)</f>
        <v>104.5</v>
      </c>
      <c r="I4" s="20">
        <v>20</v>
      </c>
      <c r="J4" s="20">
        <f>ROUND(H4*I4,0)</f>
        <v>2090</v>
      </c>
      <c r="K4" s="21"/>
      <c r="L4" s="21"/>
      <c r="M4" s="21"/>
      <c r="N4" s="21"/>
      <c r="O4" s="21"/>
      <c r="P4" s="21"/>
      <c r="Q4" s="21"/>
    </row>
    <row r="5" ht="15.75" spans="1:17">
      <c r="A5" s="15">
        <v>3</v>
      </c>
      <c r="B5" s="15" t="s">
        <v>26</v>
      </c>
      <c r="C5" s="16"/>
      <c r="D5" s="16"/>
      <c r="E5" s="15">
        <f>ROUND(D5*0.95,2)</f>
        <v>0</v>
      </c>
      <c r="F5" s="4"/>
      <c r="G5" s="20">
        <f>ROUND(F5*1.53,2)</f>
        <v>0</v>
      </c>
      <c r="H5" s="20">
        <f>ROUND(E5+G5,2)</f>
        <v>0</v>
      </c>
      <c r="I5" s="20">
        <v>20</v>
      </c>
      <c r="J5" s="20">
        <f>ROUND(H5*I5,0)</f>
        <v>0</v>
      </c>
      <c r="K5" s="21"/>
      <c r="L5" s="21"/>
      <c r="M5" s="21"/>
      <c r="N5" s="21"/>
      <c r="O5" s="21"/>
      <c r="P5" s="21"/>
      <c r="Q5" s="21"/>
    </row>
    <row r="6" ht="15.75" spans="1:17">
      <c r="A6" s="17" t="s">
        <v>38</v>
      </c>
      <c r="B6" s="18"/>
      <c r="C6" s="18">
        <v>2</v>
      </c>
      <c r="D6" s="19">
        <f t="shared" ref="D6:H6" si="0">SUM(D3:D5)</f>
        <v>230</v>
      </c>
      <c r="E6" s="19">
        <f t="shared" si="0"/>
        <v>218.5</v>
      </c>
      <c r="F6" s="19">
        <f t="shared" si="0"/>
        <v>0</v>
      </c>
      <c r="G6" s="21">
        <f t="shared" si="0"/>
        <v>0</v>
      </c>
      <c r="H6" s="21">
        <f t="shared" si="0"/>
        <v>218.5</v>
      </c>
      <c r="I6" s="21"/>
      <c r="J6" s="21">
        <f>SUM(J3:J5)</f>
        <v>4370</v>
      </c>
      <c r="K6" s="21">
        <v>100</v>
      </c>
      <c r="L6" s="21">
        <v>10</v>
      </c>
      <c r="M6" s="21">
        <f>K6*L6</f>
        <v>1000</v>
      </c>
      <c r="N6" s="21">
        <v>160</v>
      </c>
      <c r="O6" s="21">
        <v>15</v>
      </c>
      <c r="P6" s="21">
        <f>N6*O6</f>
        <v>2400</v>
      </c>
      <c r="Q6" s="21">
        <f>P6+M6+J6</f>
        <v>7770</v>
      </c>
    </row>
  </sheetData>
  <mergeCells count="2">
    <mergeCell ref="A1:Q1"/>
    <mergeCell ref="A6:B6"/>
  </mergeCells>
  <pageMargins left="0.75" right="0.75" top="1" bottom="1" header="0.5" footer="0.5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6"/>
  <sheetViews>
    <sheetView workbookViewId="0">
      <selection activeCell="N7" sqref="N7"/>
    </sheetView>
  </sheetViews>
  <sheetFormatPr defaultColWidth="8.725" defaultRowHeight="14.25" outlineLevelRow="5"/>
  <cols>
    <col min="5" max="5" width="8.81666666666667"/>
  </cols>
  <sheetData>
    <row r="1" ht="25.5" spans="1:17">
      <c r="A1" s="1" t="s">
        <v>27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ht="81.75" spans="1:17">
      <c r="A2" s="14" t="s">
        <v>1</v>
      </c>
      <c r="B2" s="14" t="s">
        <v>2</v>
      </c>
      <c r="C2" s="14" t="s">
        <v>39</v>
      </c>
      <c r="D2" s="14" t="s">
        <v>4</v>
      </c>
      <c r="E2" s="14" t="s">
        <v>5</v>
      </c>
      <c r="F2" s="14" t="s">
        <v>6</v>
      </c>
      <c r="G2" s="14" t="s">
        <v>7</v>
      </c>
      <c r="H2" s="14" t="s">
        <v>8</v>
      </c>
      <c r="I2" s="14" t="s">
        <v>9</v>
      </c>
      <c r="J2" s="14" t="s">
        <v>10</v>
      </c>
      <c r="K2" s="10" t="s">
        <v>11</v>
      </c>
      <c r="L2" s="10" t="s">
        <v>9</v>
      </c>
      <c r="M2" s="12" t="s">
        <v>12</v>
      </c>
      <c r="N2" s="10" t="s">
        <v>13</v>
      </c>
      <c r="O2" s="10" t="s">
        <v>9</v>
      </c>
      <c r="P2" s="12" t="s">
        <v>14</v>
      </c>
      <c r="Q2" s="13" t="s">
        <v>15</v>
      </c>
    </row>
    <row r="3" ht="15.75" spans="1:17">
      <c r="A3" s="15">
        <v>1</v>
      </c>
      <c r="B3" s="15" t="s">
        <v>27</v>
      </c>
      <c r="C3" s="16" t="s">
        <v>60</v>
      </c>
      <c r="D3" s="16">
        <f>6.75*10+7*16</f>
        <v>179.5</v>
      </c>
      <c r="E3" s="15">
        <f>ROUND(D3*0.95,2)</f>
        <v>170.53</v>
      </c>
      <c r="F3" s="4"/>
      <c r="G3" s="20">
        <f>ROUND(F3*1.53,2)</f>
        <v>0</v>
      </c>
      <c r="H3" s="20">
        <f>ROUND(E3+G3,2)</f>
        <v>170.53</v>
      </c>
      <c r="I3" s="20">
        <v>20</v>
      </c>
      <c r="J3" s="20">
        <f>ROUND(H3*I3,0)</f>
        <v>3411</v>
      </c>
      <c r="K3" s="21"/>
      <c r="L3" s="21"/>
      <c r="M3" s="21"/>
      <c r="N3" s="21"/>
      <c r="O3" s="21"/>
      <c r="P3" s="21"/>
      <c r="Q3" s="21"/>
    </row>
    <row r="4" ht="15.75" spans="1:17">
      <c r="A4" s="15">
        <v>2</v>
      </c>
      <c r="B4" s="15" t="s">
        <v>27</v>
      </c>
      <c r="C4" s="16" t="s">
        <v>61</v>
      </c>
      <c r="D4" s="16">
        <f>18*8+5*6*2</f>
        <v>204</v>
      </c>
      <c r="E4" s="15">
        <f>ROUND(D4*0.95,2)</f>
        <v>193.8</v>
      </c>
      <c r="F4" s="4"/>
      <c r="G4" s="20">
        <f>ROUND(F4*1.53,2)</f>
        <v>0</v>
      </c>
      <c r="H4" s="20">
        <f>ROUND(E4+G4,2)</f>
        <v>193.8</v>
      </c>
      <c r="I4" s="20">
        <v>20</v>
      </c>
      <c r="J4" s="20">
        <f>ROUND(H4*I4,0)</f>
        <v>3876</v>
      </c>
      <c r="K4" s="21"/>
      <c r="L4" s="21"/>
      <c r="M4" s="21"/>
      <c r="N4" s="21"/>
      <c r="O4" s="21"/>
      <c r="P4" s="21"/>
      <c r="Q4" s="21"/>
    </row>
    <row r="5" ht="15.75" spans="1:17">
      <c r="A5" s="15">
        <v>3</v>
      </c>
      <c r="B5" s="15" t="s">
        <v>27</v>
      </c>
      <c r="C5" s="16"/>
      <c r="D5" s="16"/>
      <c r="E5" s="15">
        <f>ROUND(D5*0.95,2)</f>
        <v>0</v>
      </c>
      <c r="F5" s="4"/>
      <c r="G5" s="20">
        <f>ROUND(F5*1.53,2)</f>
        <v>0</v>
      </c>
      <c r="H5" s="20">
        <f>ROUND(E5+G5,2)</f>
        <v>0</v>
      </c>
      <c r="I5" s="20">
        <v>20</v>
      </c>
      <c r="J5" s="20">
        <f>ROUND(H5*I5,0)</f>
        <v>0</v>
      </c>
      <c r="K5" s="21"/>
      <c r="L5" s="21"/>
      <c r="M5" s="21"/>
      <c r="N5" s="21"/>
      <c r="O5" s="21"/>
      <c r="P5" s="21"/>
      <c r="Q5" s="21"/>
    </row>
    <row r="6" ht="15.75" spans="1:17">
      <c r="A6" s="17" t="s">
        <v>38</v>
      </c>
      <c r="B6" s="18"/>
      <c r="C6" s="18">
        <v>2</v>
      </c>
      <c r="D6" s="19">
        <f t="shared" ref="D6:H6" si="0">SUM(D3:D5)</f>
        <v>383.5</v>
      </c>
      <c r="E6" s="19">
        <f t="shared" si="0"/>
        <v>364.33</v>
      </c>
      <c r="F6" s="19">
        <f t="shared" si="0"/>
        <v>0</v>
      </c>
      <c r="G6" s="21">
        <f t="shared" si="0"/>
        <v>0</v>
      </c>
      <c r="H6" s="21">
        <f t="shared" si="0"/>
        <v>364.33</v>
      </c>
      <c r="I6" s="21"/>
      <c r="J6" s="21">
        <f>SUM(J3:J5)</f>
        <v>7287</v>
      </c>
      <c r="K6" s="21">
        <v>60</v>
      </c>
      <c r="L6" s="21">
        <v>10</v>
      </c>
      <c r="M6" s="21">
        <f>K6*L6</f>
        <v>600</v>
      </c>
      <c r="N6" s="21">
        <v>40</v>
      </c>
      <c r="O6" s="21">
        <v>15</v>
      </c>
      <c r="P6" s="21">
        <f>N6*O6</f>
        <v>600</v>
      </c>
      <c r="Q6" s="21">
        <f>P6+M6+J6</f>
        <v>8487</v>
      </c>
    </row>
  </sheetData>
  <mergeCells count="2">
    <mergeCell ref="A1:Q1"/>
    <mergeCell ref="A6:B6"/>
  </mergeCells>
  <pageMargins left="0.75" right="0.75" top="1" bottom="1" header="0.5" footer="0.5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6"/>
  <sheetViews>
    <sheetView workbookViewId="0">
      <selection activeCell="D10" sqref="D10"/>
    </sheetView>
  </sheetViews>
  <sheetFormatPr defaultColWidth="8.725" defaultRowHeight="14.25" outlineLevelRow="5"/>
  <sheetData>
    <row r="1" ht="25.5" spans="1:17">
      <c r="A1" s="1" t="s">
        <v>28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ht="81.75" spans="1:17">
      <c r="A2" s="22" t="s">
        <v>1</v>
      </c>
      <c r="B2" s="22" t="s">
        <v>2</v>
      </c>
      <c r="C2" s="22" t="s">
        <v>39</v>
      </c>
      <c r="D2" s="22" t="s">
        <v>4</v>
      </c>
      <c r="E2" s="22" t="s">
        <v>5</v>
      </c>
      <c r="F2" s="22" t="s">
        <v>6</v>
      </c>
      <c r="G2" s="22" t="s">
        <v>7</v>
      </c>
      <c r="H2" s="22" t="s">
        <v>8</v>
      </c>
      <c r="I2" s="22" t="s">
        <v>9</v>
      </c>
      <c r="J2" s="22" t="s">
        <v>10</v>
      </c>
      <c r="K2" s="10" t="s">
        <v>11</v>
      </c>
      <c r="L2" s="10" t="s">
        <v>9</v>
      </c>
      <c r="M2" s="12" t="s">
        <v>12</v>
      </c>
      <c r="N2" s="10" t="s">
        <v>13</v>
      </c>
      <c r="O2" s="10" t="s">
        <v>9</v>
      </c>
      <c r="P2" s="12" t="s">
        <v>14</v>
      </c>
      <c r="Q2" s="13" t="s">
        <v>15</v>
      </c>
    </row>
    <row r="3" ht="15.75" spans="1:17">
      <c r="A3" s="15">
        <v>1</v>
      </c>
      <c r="B3" s="15" t="s">
        <v>28</v>
      </c>
      <c r="C3" s="23" t="s">
        <v>62</v>
      </c>
      <c r="D3" s="23">
        <f>10*6+5*6</f>
        <v>90</v>
      </c>
      <c r="E3" s="15">
        <f>ROUND(D3*0.95,2)</f>
        <v>85.5</v>
      </c>
      <c r="F3" s="4"/>
      <c r="G3" s="20"/>
      <c r="H3" s="20">
        <f>ROUND(E3+G3,2)</f>
        <v>85.5</v>
      </c>
      <c r="I3" s="20">
        <v>20</v>
      </c>
      <c r="J3" s="20">
        <f>ROUND(H3*I3,2)</f>
        <v>1710</v>
      </c>
      <c r="K3" s="30"/>
      <c r="L3" s="30"/>
      <c r="M3" s="30"/>
      <c r="N3" s="30"/>
      <c r="O3" s="30"/>
      <c r="P3" s="30"/>
      <c r="Q3" s="30"/>
    </row>
    <row r="4" ht="15.75" spans="1:17">
      <c r="A4" s="24">
        <v>2</v>
      </c>
      <c r="B4" s="15" t="s">
        <v>28</v>
      </c>
      <c r="C4" s="25" t="s">
        <v>63</v>
      </c>
      <c r="D4" s="25">
        <f>12*5</f>
        <v>60</v>
      </c>
      <c r="E4" s="24">
        <f>ROUND(D4*0.95,2)</f>
        <v>57</v>
      </c>
      <c r="F4" s="29"/>
      <c r="G4" s="24">
        <f>ROUND(F4*1.53,2)</f>
        <v>0</v>
      </c>
      <c r="H4" s="24">
        <f>ROUND(E4+G4,2)</f>
        <v>57</v>
      </c>
      <c r="I4" s="24">
        <v>20</v>
      </c>
      <c r="J4" s="24">
        <f>ROUND(H4*I4,2)</f>
        <v>1140</v>
      </c>
      <c r="K4" s="31"/>
      <c r="L4" s="31"/>
      <c r="M4" s="31"/>
      <c r="N4" s="31"/>
      <c r="O4" s="31"/>
      <c r="P4" s="31"/>
      <c r="Q4" s="31"/>
    </row>
    <row r="5" ht="15.75" spans="1:17">
      <c r="A5" s="24">
        <v>3</v>
      </c>
      <c r="B5" s="15" t="s">
        <v>28</v>
      </c>
      <c r="C5" s="26"/>
      <c r="D5" s="25"/>
      <c r="E5" s="24">
        <f>ROUND(D5*0.95,2)</f>
        <v>0</v>
      </c>
      <c r="F5" s="29"/>
      <c r="G5" s="24"/>
      <c r="H5" s="24">
        <f>ROUND(E5+G5,2)</f>
        <v>0</v>
      </c>
      <c r="I5" s="24">
        <v>20</v>
      </c>
      <c r="J5" s="24">
        <f>ROUND(H5*I5,2)</f>
        <v>0</v>
      </c>
      <c r="K5" s="31"/>
      <c r="L5" s="31"/>
      <c r="M5" s="31"/>
      <c r="N5" s="31"/>
      <c r="O5" s="31"/>
      <c r="P5" s="31"/>
      <c r="Q5" s="31"/>
    </row>
    <row r="6" spans="1:17">
      <c r="A6" s="27" t="s">
        <v>38</v>
      </c>
      <c r="B6" s="28"/>
      <c r="C6" s="28">
        <v>2</v>
      </c>
      <c r="D6" s="27">
        <f t="shared" ref="D6:H6" si="0">SUM(D3:D5)</f>
        <v>150</v>
      </c>
      <c r="E6" s="27">
        <f t="shared" si="0"/>
        <v>142.5</v>
      </c>
      <c r="F6" s="27">
        <f>SUM(F3:F4)</f>
        <v>0</v>
      </c>
      <c r="G6" s="27">
        <f>SUM(G3:G4)</f>
        <v>0</v>
      </c>
      <c r="H6" s="27">
        <f t="shared" si="0"/>
        <v>142.5</v>
      </c>
      <c r="I6" s="27"/>
      <c r="J6" s="27">
        <f>SUM(J3:J5)</f>
        <v>2850</v>
      </c>
      <c r="K6" s="31">
        <v>0</v>
      </c>
      <c r="L6" s="31">
        <v>10</v>
      </c>
      <c r="M6" s="31">
        <f>K6*L6</f>
        <v>0</v>
      </c>
      <c r="N6" s="31">
        <v>0</v>
      </c>
      <c r="O6" s="31">
        <v>15</v>
      </c>
      <c r="P6" s="31">
        <f>N6*O6</f>
        <v>0</v>
      </c>
      <c r="Q6" s="31">
        <f>P6+M6+J6</f>
        <v>2850</v>
      </c>
    </row>
  </sheetData>
  <mergeCells count="1">
    <mergeCell ref="A1:Q1"/>
  </mergeCells>
  <pageMargins left="0.75" right="0.75" top="1" bottom="1" header="0.5" footer="0.5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6"/>
  <sheetViews>
    <sheetView workbookViewId="0">
      <selection activeCell="K11" sqref="K11:K12"/>
    </sheetView>
  </sheetViews>
  <sheetFormatPr defaultColWidth="8.725" defaultRowHeight="14.25" outlineLevelRow="5"/>
  <sheetData>
    <row r="1" ht="25.5" spans="1:17">
      <c r="A1" s="1" t="s">
        <v>29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ht="81.75" spans="1:17">
      <c r="A2" s="14" t="s">
        <v>1</v>
      </c>
      <c r="B2" s="14" t="s">
        <v>2</v>
      </c>
      <c r="C2" s="14" t="s">
        <v>39</v>
      </c>
      <c r="D2" s="14" t="s">
        <v>4</v>
      </c>
      <c r="E2" s="14" t="s">
        <v>5</v>
      </c>
      <c r="F2" s="14" t="s">
        <v>6</v>
      </c>
      <c r="G2" s="14" t="s">
        <v>7</v>
      </c>
      <c r="H2" s="14" t="s">
        <v>8</v>
      </c>
      <c r="I2" s="14" t="s">
        <v>9</v>
      </c>
      <c r="J2" s="14" t="s">
        <v>10</v>
      </c>
      <c r="K2" s="10" t="s">
        <v>11</v>
      </c>
      <c r="L2" s="10" t="s">
        <v>9</v>
      </c>
      <c r="M2" s="12" t="s">
        <v>12</v>
      </c>
      <c r="N2" s="10" t="s">
        <v>13</v>
      </c>
      <c r="O2" s="10" t="s">
        <v>9</v>
      </c>
      <c r="P2" s="12" t="s">
        <v>14</v>
      </c>
      <c r="Q2" s="13" t="s">
        <v>15</v>
      </c>
    </row>
    <row r="3" ht="15.75" spans="1:17">
      <c r="A3" s="15">
        <v>1</v>
      </c>
      <c r="B3" s="15" t="s">
        <v>29</v>
      </c>
      <c r="C3" s="16" t="s">
        <v>64</v>
      </c>
      <c r="D3" s="16">
        <f>10*8</f>
        <v>80</v>
      </c>
      <c r="E3" s="15">
        <f>ROUND(D3*0.95,2)</f>
        <v>76</v>
      </c>
      <c r="F3" s="4"/>
      <c r="G3" s="20">
        <f>ROUND(F3*1.53,2)</f>
        <v>0</v>
      </c>
      <c r="H3" s="20">
        <f>ROUND(E3+G3,2)</f>
        <v>76</v>
      </c>
      <c r="I3" s="20">
        <v>20</v>
      </c>
      <c r="J3" s="20">
        <f>ROUND(H3*I3,0)</f>
        <v>1520</v>
      </c>
      <c r="K3" s="21"/>
      <c r="L3" s="21"/>
      <c r="M3" s="21"/>
      <c r="N3" s="21"/>
      <c r="O3" s="21"/>
      <c r="P3" s="21"/>
      <c r="Q3" s="21"/>
    </row>
    <row r="4" ht="15.75" spans="1:17">
      <c r="A4" s="15">
        <v>2</v>
      </c>
      <c r="B4" s="15" t="s">
        <v>29</v>
      </c>
      <c r="C4" s="16"/>
      <c r="D4" s="16"/>
      <c r="E4" s="15">
        <f>ROUND(D4*0.95,2)</f>
        <v>0</v>
      </c>
      <c r="F4" s="4"/>
      <c r="G4" s="20">
        <f>ROUND(F4*1.53,2)</f>
        <v>0</v>
      </c>
      <c r="H4" s="20">
        <f>ROUND(E4+G4,2)</f>
        <v>0</v>
      </c>
      <c r="I4" s="20">
        <v>20</v>
      </c>
      <c r="J4" s="20">
        <f>ROUND(H4*I4,0)</f>
        <v>0</v>
      </c>
      <c r="K4" s="21"/>
      <c r="L4" s="21"/>
      <c r="M4" s="21"/>
      <c r="N4" s="21"/>
      <c r="O4" s="21"/>
      <c r="P4" s="21"/>
      <c r="Q4" s="21"/>
    </row>
    <row r="5" ht="15.75" spans="1:17">
      <c r="A5" s="15">
        <v>3</v>
      </c>
      <c r="B5" s="15" t="s">
        <v>29</v>
      </c>
      <c r="C5" s="16"/>
      <c r="D5" s="16"/>
      <c r="E5" s="15">
        <f>ROUND(D5*0.95,2)</f>
        <v>0</v>
      </c>
      <c r="F5" s="4"/>
      <c r="G5" s="20">
        <f>ROUND(F5*1.53,2)</f>
        <v>0</v>
      </c>
      <c r="H5" s="20">
        <f>ROUND(E5+G5,2)</f>
        <v>0</v>
      </c>
      <c r="I5" s="20">
        <v>20</v>
      </c>
      <c r="J5" s="20">
        <f>ROUND(H5*I5,0)</f>
        <v>0</v>
      </c>
      <c r="K5" s="21"/>
      <c r="L5" s="21"/>
      <c r="M5" s="21"/>
      <c r="N5" s="21"/>
      <c r="O5" s="21"/>
      <c r="P5" s="21"/>
      <c r="Q5" s="21"/>
    </row>
    <row r="6" ht="15.75" spans="1:17">
      <c r="A6" s="17" t="s">
        <v>38</v>
      </c>
      <c r="B6" s="18"/>
      <c r="C6" s="18">
        <v>1</v>
      </c>
      <c r="D6" s="19">
        <f t="shared" ref="D6:H6" si="0">SUM(D3:D5)</f>
        <v>80</v>
      </c>
      <c r="E6" s="19">
        <f t="shared" si="0"/>
        <v>76</v>
      </c>
      <c r="F6" s="19">
        <f t="shared" si="0"/>
        <v>0</v>
      </c>
      <c r="G6" s="21">
        <f t="shared" si="0"/>
        <v>0</v>
      </c>
      <c r="H6" s="21">
        <f t="shared" si="0"/>
        <v>76</v>
      </c>
      <c r="I6" s="21"/>
      <c r="J6" s="21">
        <f>SUM(J3:J5)</f>
        <v>1520</v>
      </c>
      <c r="K6" s="21">
        <v>0</v>
      </c>
      <c r="L6" s="21">
        <v>10</v>
      </c>
      <c r="M6" s="21">
        <f>K6*L6</f>
        <v>0</v>
      </c>
      <c r="N6" s="21"/>
      <c r="O6" s="21">
        <v>15</v>
      </c>
      <c r="P6" s="21">
        <f>N6*O6</f>
        <v>0</v>
      </c>
      <c r="Q6" s="21">
        <f>P6+M6+J6</f>
        <v>1520</v>
      </c>
    </row>
  </sheetData>
  <mergeCells count="2">
    <mergeCell ref="A1:Q1"/>
    <mergeCell ref="A6:B6"/>
  </mergeCells>
  <pageMargins left="0.75" right="0.75" top="1" bottom="1" header="0.5" footer="0.5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5"/>
  <sheetViews>
    <sheetView workbookViewId="0">
      <selection activeCell="A1" sqref="A1:Q5"/>
    </sheetView>
  </sheetViews>
  <sheetFormatPr defaultColWidth="8.725" defaultRowHeight="14.25" outlineLevelRow="4"/>
  <sheetData>
    <row r="1" ht="25.5" spans="1:17">
      <c r="A1" s="1" t="s">
        <v>65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ht="81.75" spans="1:17">
      <c r="A2" s="2" t="s">
        <v>1</v>
      </c>
      <c r="B2" s="2" t="s">
        <v>2</v>
      </c>
      <c r="C2" s="2" t="s">
        <v>39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10" t="s">
        <v>11</v>
      </c>
      <c r="L2" s="10" t="s">
        <v>9</v>
      </c>
      <c r="M2" s="12" t="s">
        <v>12</v>
      </c>
      <c r="N2" s="10" t="s">
        <v>13</v>
      </c>
      <c r="O2" s="10" t="s">
        <v>9</v>
      </c>
      <c r="P2" s="12" t="s">
        <v>14</v>
      </c>
      <c r="Q2" s="13" t="s">
        <v>15</v>
      </c>
    </row>
    <row r="3" ht="15.75" spans="1:17">
      <c r="A3" s="3">
        <v>1</v>
      </c>
      <c r="B3" s="3" t="s">
        <v>65</v>
      </c>
      <c r="C3" s="4"/>
      <c r="D3" s="4"/>
      <c r="E3" s="3">
        <f>ROUND(D3*0.95,2)</f>
        <v>0</v>
      </c>
      <c r="F3" s="4"/>
      <c r="G3" s="5"/>
      <c r="H3" s="5">
        <f>ROUND(E3+G3,2)</f>
        <v>0</v>
      </c>
      <c r="I3" s="5">
        <v>20</v>
      </c>
      <c r="J3" s="5">
        <f>ROUND(H3*I3,2)</f>
        <v>0</v>
      </c>
      <c r="K3" s="11"/>
      <c r="L3" s="11"/>
      <c r="M3" s="11"/>
      <c r="N3" s="11"/>
      <c r="O3" s="11"/>
      <c r="P3" s="11"/>
      <c r="Q3" s="11"/>
    </row>
    <row r="4" ht="15.75" spans="1:17">
      <c r="A4" s="3">
        <v>2</v>
      </c>
      <c r="B4" s="3" t="s">
        <v>65</v>
      </c>
      <c r="C4" s="4"/>
      <c r="D4" s="5"/>
      <c r="E4" s="3">
        <f>ROUND(D4*0.95,2)</f>
        <v>0</v>
      </c>
      <c r="F4" s="4"/>
      <c r="G4" s="5"/>
      <c r="H4" s="5">
        <f>ROUND(E4+G4,2)</f>
        <v>0</v>
      </c>
      <c r="I4" s="5">
        <v>20</v>
      </c>
      <c r="J4" s="5">
        <f>ROUND(H4*I4,2)</f>
        <v>0</v>
      </c>
      <c r="K4" s="11"/>
      <c r="L4" s="11"/>
      <c r="M4" s="11"/>
      <c r="N4" s="11"/>
      <c r="O4" s="11"/>
      <c r="P4" s="11"/>
      <c r="Q4" s="11"/>
    </row>
    <row r="5" ht="15.75" spans="1:17">
      <c r="A5" s="6" t="s">
        <v>38</v>
      </c>
      <c r="B5" s="7"/>
      <c r="C5" s="7">
        <v>0</v>
      </c>
      <c r="D5" s="8">
        <f t="shared" ref="D5:H5" si="0">SUM(D3:D4)</f>
        <v>0</v>
      </c>
      <c r="E5" s="8">
        <f t="shared" si="0"/>
        <v>0</v>
      </c>
      <c r="F5" s="8"/>
      <c r="G5" s="9"/>
      <c r="H5" s="9">
        <f t="shared" si="0"/>
        <v>0</v>
      </c>
      <c r="I5" s="9"/>
      <c r="J5" s="9">
        <f>SUM(J3:J4)</f>
        <v>0</v>
      </c>
      <c r="K5" s="11">
        <v>350</v>
      </c>
      <c r="L5" s="11">
        <v>10</v>
      </c>
      <c r="M5" s="11">
        <f>K5*L5</f>
        <v>3500</v>
      </c>
      <c r="N5" s="11">
        <v>160</v>
      </c>
      <c r="O5" s="11">
        <v>15</v>
      </c>
      <c r="P5" s="11">
        <f>O5*N5</f>
        <v>2400</v>
      </c>
      <c r="Q5" s="11">
        <f>P5+M5+J5</f>
        <v>5900</v>
      </c>
    </row>
  </sheetData>
  <mergeCells count="2">
    <mergeCell ref="A1:Q1"/>
    <mergeCell ref="A5:B5"/>
  </mergeCells>
  <pageMargins left="0.75" right="0.75" top="1" bottom="1" header="0.5" footer="0.5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5"/>
  <sheetViews>
    <sheetView workbookViewId="0">
      <selection activeCell="A1" sqref="A1:Q5"/>
    </sheetView>
  </sheetViews>
  <sheetFormatPr defaultColWidth="8.725" defaultRowHeight="14.25" outlineLevelRow="4"/>
  <sheetData>
    <row r="1" ht="25.5" spans="1:17">
      <c r="A1" s="1" t="s">
        <v>66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ht="81.75" spans="1:17">
      <c r="A2" s="2" t="s">
        <v>1</v>
      </c>
      <c r="B2" s="2" t="s">
        <v>2</v>
      </c>
      <c r="C2" s="2" t="s">
        <v>39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10" t="s">
        <v>11</v>
      </c>
      <c r="L2" s="10" t="s">
        <v>9</v>
      </c>
      <c r="M2" s="12" t="s">
        <v>12</v>
      </c>
      <c r="N2" s="10" t="s">
        <v>13</v>
      </c>
      <c r="O2" s="10" t="s">
        <v>9</v>
      </c>
      <c r="P2" s="12" t="s">
        <v>14</v>
      </c>
      <c r="Q2" s="13" t="s">
        <v>15</v>
      </c>
    </row>
    <row r="3" ht="15.75" spans="1:17">
      <c r="A3" s="3">
        <v>1</v>
      </c>
      <c r="B3" s="3" t="s">
        <v>66</v>
      </c>
      <c r="C3" s="4"/>
      <c r="D3" s="4"/>
      <c r="E3" s="3">
        <f>ROUND(D3*0.95,2)</f>
        <v>0</v>
      </c>
      <c r="F3" s="4"/>
      <c r="G3" s="5"/>
      <c r="H3" s="5">
        <f>ROUND(E3+G3,2)</f>
        <v>0</v>
      </c>
      <c r="I3" s="5">
        <v>20</v>
      </c>
      <c r="J3" s="5">
        <f>ROUND(H3*I3,2)</f>
        <v>0</v>
      </c>
      <c r="K3" s="11"/>
      <c r="L3" s="11"/>
      <c r="M3" s="11"/>
      <c r="N3" s="11"/>
      <c r="O3" s="11"/>
      <c r="P3" s="11"/>
      <c r="Q3" s="11"/>
    </row>
    <row r="4" ht="15.75" spans="1:17">
      <c r="A4" s="3">
        <v>2</v>
      </c>
      <c r="B4" s="3" t="s">
        <v>66</v>
      </c>
      <c r="C4" s="4"/>
      <c r="D4" s="5"/>
      <c r="E4" s="3">
        <f>ROUND(D4*0.95,2)</f>
        <v>0</v>
      </c>
      <c r="F4" s="4"/>
      <c r="G4" s="5"/>
      <c r="H4" s="5">
        <f>ROUND(E4+G4,2)</f>
        <v>0</v>
      </c>
      <c r="I4" s="5">
        <v>20</v>
      </c>
      <c r="J4" s="5">
        <f>ROUND(H4*I4,2)</f>
        <v>0</v>
      </c>
      <c r="K4" s="11"/>
      <c r="L4" s="11"/>
      <c r="M4" s="11"/>
      <c r="N4" s="11"/>
      <c r="O4" s="11"/>
      <c r="P4" s="11"/>
      <c r="Q4" s="11"/>
    </row>
    <row r="5" ht="15.75" spans="1:17">
      <c r="A5" s="6" t="s">
        <v>38</v>
      </c>
      <c r="B5" s="7"/>
      <c r="C5" s="7">
        <v>0</v>
      </c>
      <c r="D5" s="8">
        <f t="shared" ref="D5:H5" si="0">SUM(D3:D4)</f>
        <v>0</v>
      </c>
      <c r="E5" s="8">
        <f t="shared" si="0"/>
        <v>0</v>
      </c>
      <c r="F5" s="8"/>
      <c r="G5" s="9"/>
      <c r="H5" s="9">
        <f t="shared" si="0"/>
        <v>0</v>
      </c>
      <c r="I5" s="9"/>
      <c r="J5" s="9">
        <f>SUM(J3:J4)</f>
        <v>0</v>
      </c>
      <c r="K5" s="11">
        <v>0</v>
      </c>
      <c r="L5" s="11">
        <v>10</v>
      </c>
      <c r="M5" s="11">
        <f>K5*L5</f>
        <v>0</v>
      </c>
      <c r="N5" s="11">
        <v>80</v>
      </c>
      <c r="O5" s="11">
        <v>15</v>
      </c>
      <c r="P5" s="11">
        <f>O5*N5</f>
        <v>1200</v>
      </c>
      <c r="Q5" s="11">
        <f>P5+M5+J5</f>
        <v>1200</v>
      </c>
    </row>
  </sheetData>
  <mergeCells count="2">
    <mergeCell ref="A1:Q1"/>
    <mergeCell ref="A5:B5"/>
  </mergeCells>
  <pageMargins left="0.75" right="0.75" top="1" bottom="1" header="0.5" footer="0.5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5"/>
  <sheetViews>
    <sheetView workbookViewId="0">
      <selection activeCell="A1" sqref="A1:Q6"/>
    </sheetView>
  </sheetViews>
  <sheetFormatPr defaultColWidth="8.725" defaultRowHeight="14.25" outlineLevelRow="4"/>
  <sheetData>
    <row r="1" ht="25.5" spans="1:17">
      <c r="A1" s="1" t="s">
        <v>32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ht="81.75" spans="1:17">
      <c r="A2" s="2" t="s">
        <v>1</v>
      </c>
      <c r="B2" s="2" t="s">
        <v>2</v>
      </c>
      <c r="C2" s="2" t="s">
        <v>39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10" t="s">
        <v>11</v>
      </c>
      <c r="L2" s="10" t="s">
        <v>9</v>
      </c>
      <c r="M2" s="12" t="s">
        <v>12</v>
      </c>
      <c r="N2" s="10" t="s">
        <v>13</v>
      </c>
      <c r="O2" s="10" t="s">
        <v>9</v>
      </c>
      <c r="P2" s="12" t="s">
        <v>14</v>
      </c>
      <c r="Q2" s="13" t="s">
        <v>15</v>
      </c>
    </row>
    <row r="3" ht="15.75" spans="1:17">
      <c r="A3" s="3">
        <v>1</v>
      </c>
      <c r="B3" s="3" t="s">
        <v>32</v>
      </c>
      <c r="C3" s="4"/>
      <c r="D3" s="4"/>
      <c r="E3" s="3">
        <f>ROUND(D3*0.95,2)</f>
        <v>0</v>
      </c>
      <c r="F3" s="4"/>
      <c r="G3" s="5"/>
      <c r="H3" s="5">
        <f>ROUND(E3+G3,2)</f>
        <v>0</v>
      </c>
      <c r="I3" s="5">
        <v>20</v>
      </c>
      <c r="J3" s="5">
        <f>ROUND(H3*I3,2)</f>
        <v>0</v>
      </c>
      <c r="K3" s="11"/>
      <c r="L3" s="11"/>
      <c r="M3" s="11"/>
      <c r="N3" s="11"/>
      <c r="O3" s="11"/>
      <c r="P3" s="11"/>
      <c r="Q3" s="11"/>
    </row>
    <row r="4" ht="15.75" spans="1:17">
      <c r="A4" s="3">
        <v>2</v>
      </c>
      <c r="B4" s="3" t="s">
        <v>32</v>
      </c>
      <c r="C4" s="4"/>
      <c r="D4" s="5"/>
      <c r="E4" s="3">
        <f>ROUND(D4*0.95,2)</f>
        <v>0</v>
      </c>
      <c r="F4" s="4"/>
      <c r="G4" s="5"/>
      <c r="H4" s="5">
        <f>ROUND(E4+G4,2)</f>
        <v>0</v>
      </c>
      <c r="I4" s="5">
        <v>20</v>
      </c>
      <c r="J4" s="5">
        <f>ROUND(H4*I4,2)</f>
        <v>0</v>
      </c>
      <c r="K4" s="11"/>
      <c r="L4" s="11"/>
      <c r="M4" s="11"/>
      <c r="N4" s="11"/>
      <c r="O4" s="11"/>
      <c r="P4" s="11"/>
      <c r="Q4" s="11"/>
    </row>
    <row r="5" ht="15.75" spans="1:17">
      <c r="A5" s="6" t="s">
        <v>38</v>
      </c>
      <c r="B5" s="7"/>
      <c r="C5" s="7">
        <v>0</v>
      </c>
      <c r="D5" s="8">
        <f t="shared" ref="D5:H5" si="0">SUM(D3:D4)</f>
        <v>0</v>
      </c>
      <c r="E5" s="8">
        <f t="shared" si="0"/>
        <v>0</v>
      </c>
      <c r="F5" s="8"/>
      <c r="G5" s="9"/>
      <c r="H5" s="9">
        <f t="shared" si="0"/>
        <v>0</v>
      </c>
      <c r="I5" s="9"/>
      <c r="J5" s="9">
        <f>SUM(J3:J4)</f>
        <v>0</v>
      </c>
      <c r="K5" s="11">
        <v>60</v>
      </c>
      <c r="L5" s="11">
        <v>10</v>
      </c>
      <c r="M5" s="11">
        <f>K5*L5</f>
        <v>600</v>
      </c>
      <c r="N5" s="11">
        <v>80</v>
      </c>
      <c r="O5" s="11">
        <v>15</v>
      </c>
      <c r="P5" s="11">
        <f>O5*N5</f>
        <v>1200</v>
      </c>
      <c r="Q5" s="11">
        <f>P5+M5+J5</f>
        <v>1800</v>
      </c>
    </row>
  </sheetData>
  <mergeCells count="2">
    <mergeCell ref="A1:Q1"/>
    <mergeCell ref="A5:B5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Q6"/>
  <sheetViews>
    <sheetView zoomScale="85" zoomScaleNormal="85" workbookViewId="0">
      <selection activeCell="D10" sqref="D10"/>
    </sheetView>
  </sheetViews>
  <sheetFormatPr defaultColWidth="9" defaultRowHeight="14.25" outlineLevelRow="5"/>
  <cols>
    <col min="1" max="1" width="9.44166666666667" style="47" customWidth="1"/>
    <col min="2" max="2" width="10.5583333333333" style="47" customWidth="1"/>
    <col min="3" max="3" width="9.78333333333333" style="47" customWidth="1"/>
    <col min="4" max="4" width="9.725" style="47" customWidth="1"/>
    <col min="5" max="5" width="11.225" style="47" customWidth="1"/>
    <col min="6" max="6" width="11.1166666666667" style="47" customWidth="1"/>
    <col min="7" max="7" width="11.6416666666667" style="47" customWidth="1"/>
    <col min="8" max="8" width="9.725" style="47" customWidth="1"/>
    <col min="9" max="9" width="8.11666666666667" style="47" customWidth="1"/>
    <col min="10" max="10" width="10.2666666666667" style="47" customWidth="1"/>
    <col min="11" max="11" width="10.8" style="47" customWidth="1"/>
    <col min="12" max="12" width="9" style="47"/>
    <col min="13" max="13" width="11.0083333333333" style="47" customWidth="1"/>
    <col min="14" max="14" width="10.5833333333333" style="47" customWidth="1"/>
    <col min="15" max="16384" width="9" style="47"/>
  </cols>
  <sheetData>
    <row r="1" ht="25.5" spans="1:17">
      <c r="A1" s="1" t="s">
        <v>16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ht="64" customHeight="1" spans="1:17">
      <c r="A2" s="22" t="s">
        <v>1</v>
      </c>
      <c r="B2" s="22" t="s">
        <v>2</v>
      </c>
      <c r="C2" s="22" t="s">
        <v>39</v>
      </c>
      <c r="D2" s="22" t="s">
        <v>4</v>
      </c>
      <c r="E2" s="22" t="s">
        <v>5</v>
      </c>
      <c r="F2" s="22" t="s">
        <v>6</v>
      </c>
      <c r="G2" s="22" t="s">
        <v>7</v>
      </c>
      <c r="H2" s="22" t="s">
        <v>8</v>
      </c>
      <c r="I2" s="22" t="s">
        <v>9</v>
      </c>
      <c r="J2" s="22" t="s">
        <v>10</v>
      </c>
      <c r="K2" s="10" t="s">
        <v>11</v>
      </c>
      <c r="L2" s="10" t="s">
        <v>9</v>
      </c>
      <c r="M2" s="12" t="s">
        <v>12</v>
      </c>
      <c r="N2" s="10" t="s">
        <v>13</v>
      </c>
      <c r="O2" s="10" t="s">
        <v>9</v>
      </c>
      <c r="P2" s="12" t="s">
        <v>14</v>
      </c>
      <c r="Q2" s="13" t="s">
        <v>15</v>
      </c>
    </row>
    <row r="3" s="32" customFormat="1" ht="21.6" customHeight="1" spans="1:17">
      <c r="A3" s="15">
        <v>1</v>
      </c>
      <c r="B3" s="15" t="s">
        <v>16</v>
      </c>
      <c r="C3" s="23" t="s">
        <v>40</v>
      </c>
      <c r="D3" s="23">
        <v>130</v>
      </c>
      <c r="E3" s="15">
        <f>ROUND(D3*0.95,2)</f>
        <v>123.5</v>
      </c>
      <c r="F3" s="4"/>
      <c r="G3" s="20"/>
      <c r="H3" s="20">
        <f>ROUND(E3+G3,2)</f>
        <v>123.5</v>
      </c>
      <c r="I3" s="20">
        <v>20</v>
      </c>
      <c r="J3" s="20">
        <f>ROUND(H3*I3,2)</f>
        <v>2470</v>
      </c>
      <c r="K3" s="30"/>
      <c r="L3" s="30"/>
      <c r="M3" s="30"/>
      <c r="N3" s="30"/>
      <c r="O3" s="30"/>
      <c r="P3" s="30"/>
      <c r="Q3" s="30"/>
    </row>
    <row r="4" ht="24.6" customHeight="1" spans="1:17">
      <c r="A4" s="24">
        <v>2</v>
      </c>
      <c r="B4" s="24" t="s">
        <v>16</v>
      </c>
      <c r="C4" s="25" t="s">
        <v>41</v>
      </c>
      <c r="D4" s="25">
        <f>18*7</f>
        <v>126</v>
      </c>
      <c r="E4" s="24">
        <f>ROUND(D4*0.95,2)</f>
        <v>119.7</v>
      </c>
      <c r="F4" s="29"/>
      <c r="G4" s="24">
        <f>ROUND(F4*1.53,2)</f>
        <v>0</v>
      </c>
      <c r="H4" s="24">
        <f>ROUND(E4+G4,2)</f>
        <v>119.7</v>
      </c>
      <c r="I4" s="24">
        <v>20</v>
      </c>
      <c r="J4" s="24">
        <f>ROUND(H4*I4,2)</f>
        <v>2394</v>
      </c>
      <c r="K4" s="31"/>
      <c r="L4" s="31"/>
      <c r="M4" s="31"/>
      <c r="N4" s="31"/>
      <c r="O4" s="31"/>
      <c r="P4" s="31"/>
      <c r="Q4" s="31"/>
    </row>
    <row r="5" ht="24.6" customHeight="1" spans="1:17">
      <c r="A5" s="24">
        <v>3</v>
      </c>
      <c r="B5" s="24" t="s">
        <v>16</v>
      </c>
      <c r="C5" s="26" t="s">
        <v>42</v>
      </c>
      <c r="D5" s="25">
        <f>18*5</f>
        <v>90</v>
      </c>
      <c r="E5" s="24">
        <f>ROUND(D5*0.95,2)</f>
        <v>85.5</v>
      </c>
      <c r="F5" s="29"/>
      <c r="G5" s="24"/>
      <c r="H5" s="24">
        <f>ROUND(E5+G5,2)</f>
        <v>85.5</v>
      </c>
      <c r="I5" s="24">
        <v>20</v>
      </c>
      <c r="J5" s="24">
        <f>ROUND(H5*I5,2)</f>
        <v>1710</v>
      </c>
      <c r="K5" s="31"/>
      <c r="L5" s="31"/>
      <c r="M5" s="31"/>
      <c r="N5" s="31"/>
      <c r="O5" s="31"/>
      <c r="P5" s="31"/>
      <c r="Q5" s="31"/>
    </row>
    <row r="6" ht="24.6" customHeight="1" spans="1:17">
      <c r="A6" s="27" t="s">
        <v>38</v>
      </c>
      <c r="B6" s="28"/>
      <c r="C6" s="28">
        <v>3</v>
      </c>
      <c r="D6" s="27">
        <f>SUM(D3:D5)</f>
        <v>346</v>
      </c>
      <c r="E6" s="27">
        <f>SUM(E3:E5)</f>
        <v>328.7</v>
      </c>
      <c r="F6" s="27">
        <f>SUM(F3:F4)</f>
        <v>0</v>
      </c>
      <c r="G6" s="27">
        <f>SUM(G3:G4)</f>
        <v>0</v>
      </c>
      <c r="H6" s="27">
        <f>SUM(H3:H5)</f>
        <v>328.7</v>
      </c>
      <c r="I6" s="27"/>
      <c r="J6" s="27">
        <f>SUM(J3:J5)</f>
        <v>6574</v>
      </c>
      <c r="K6" s="31">
        <v>0</v>
      </c>
      <c r="L6" s="31">
        <v>10</v>
      </c>
      <c r="M6" s="31">
        <f>K6*L6</f>
        <v>0</v>
      </c>
      <c r="N6" s="31">
        <v>0</v>
      </c>
      <c r="O6" s="31">
        <v>15</v>
      </c>
      <c r="P6" s="31">
        <f>N6*O6</f>
        <v>0</v>
      </c>
      <c r="Q6" s="31">
        <f>P6+M6+J6</f>
        <v>6574</v>
      </c>
    </row>
  </sheetData>
  <mergeCells count="1">
    <mergeCell ref="A1:Q1"/>
  </mergeCells>
  <pageMargins left="0.7" right="0.7" top="0.75" bottom="0.75" header="0.3" footer="0.3"/>
  <pageSetup paperSize="9" scale="75" orientation="landscape"/>
  <headerFooter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5"/>
  <sheetViews>
    <sheetView workbookViewId="0">
      <selection activeCell="M14" sqref="M14"/>
    </sheetView>
  </sheetViews>
  <sheetFormatPr defaultColWidth="8.725" defaultRowHeight="14.25" outlineLevelRow="4"/>
  <sheetData>
    <row r="1" ht="25.5" spans="1:17">
      <c r="A1" s="1" t="s">
        <v>67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ht="81.75" spans="1:17">
      <c r="A2" s="2" t="s">
        <v>1</v>
      </c>
      <c r="B2" s="2" t="s">
        <v>2</v>
      </c>
      <c r="C2" s="2" t="s">
        <v>39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10" t="s">
        <v>11</v>
      </c>
      <c r="L2" s="10" t="s">
        <v>9</v>
      </c>
      <c r="M2" s="12" t="s">
        <v>12</v>
      </c>
      <c r="N2" s="10" t="s">
        <v>13</v>
      </c>
      <c r="O2" s="10" t="s">
        <v>9</v>
      </c>
      <c r="P2" s="12" t="s">
        <v>14</v>
      </c>
      <c r="Q2" s="13" t="s">
        <v>15</v>
      </c>
    </row>
    <row r="3" ht="15.75" spans="1:17">
      <c r="A3" s="3">
        <v>1</v>
      </c>
      <c r="B3" s="3" t="s">
        <v>67</v>
      </c>
      <c r="C3" s="4"/>
      <c r="D3" s="4"/>
      <c r="E3" s="3">
        <f>ROUND(D3*0.95,2)</f>
        <v>0</v>
      </c>
      <c r="F3" s="4"/>
      <c r="G3" s="5"/>
      <c r="H3" s="5">
        <f>ROUND(E3+G3,2)</f>
        <v>0</v>
      </c>
      <c r="I3" s="5">
        <v>20</v>
      </c>
      <c r="J3" s="5">
        <f>ROUND(H3*I3,2)</f>
        <v>0</v>
      </c>
      <c r="K3" s="11"/>
      <c r="L3" s="11"/>
      <c r="M3" s="11"/>
      <c r="N3" s="11"/>
      <c r="O3" s="11"/>
      <c r="P3" s="11"/>
      <c r="Q3" s="11"/>
    </row>
    <row r="4" ht="15.75" spans="1:17">
      <c r="A4" s="3">
        <v>2</v>
      </c>
      <c r="B4" s="3" t="s">
        <v>67</v>
      </c>
      <c r="C4" s="4"/>
      <c r="D4" s="5"/>
      <c r="E4" s="3">
        <f>ROUND(D4*0.95,2)</f>
        <v>0</v>
      </c>
      <c r="F4" s="4"/>
      <c r="G4" s="5"/>
      <c r="H4" s="5">
        <f>ROUND(E4+G4,2)</f>
        <v>0</v>
      </c>
      <c r="I4" s="5">
        <v>20</v>
      </c>
      <c r="J4" s="5">
        <f>ROUND(H4*I4,2)</f>
        <v>0</v>
      </c>
      <c r="K4" s="11"/>
      <c r="L4" s="11"/>
      <c r="M4" s="11"/>
      <c r="N4" s="11"/>
      <c r="O4" s="11"/>
      <c r="P4" s="11"/>
      <c r="Q4" s="11"/>
    </row>
    <row r="5" ht="15.75" spans="1:17">
      <c r="A5" s="6" t="s">
        <v>38</v>
      </c>
      <c r="B5" s="7"/>
      <c r="C5" s="7">
        <v>0</v>
      </c>
      <c r="D5" s="8">
        <f t="shared" ref="D5:H5" si="0">SUM(D3:D4)</f>
        <v>0</v>
      </c>
      <c r="E5" s="8">
        <f t="shared" si="0"/>
        <v>0</v>
      </c>
      <c r="F5" s="8"/>
      <c r="G5" s="9"/>
      <c r="H5" s="9">
        <f t="shared" si="0"/>
        <v>0</v>
      </c>
      <c r="I5" s="9"/>
      <c r="J5" s="9">
        <f>SUM(J3:J4)</f>
        <v>0</v>
      </c>
      <c r="K5" s="11">
        <v>160</v>
      </c>
      <c r="L5" s="11">
        <v>10</v>
      </c>
      <c r="M5" s="11">
        <f>K5*L5</f>
        <v>1600</v>
      </c>
      <c r="N5" s="11">
        <v>120</v>
      </c>
      <c r="O5" s="11">
        <v>15</v>
      </c>
      <c r="P5" s="11">
        <f>O5*N5</f>
        <v>1800</v>
      </c>
      <c r="Q5" s="11">
        <f>P5+M5+J5</f>
        <v>3400</v>
      </c>
    </row>
  </sheetData>
  <mergeCells count="2">
    <mergeCell ref="A1:Q1"/>
    <mergeCell ref="A5:B5"/>
  </mergeCells>
  <pageMargins left="0.75" right="0.75" top="1" bottom="1" header="0.5" footer="0.5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5"/>
  <sheetViews>
    <sheetView workbookViewId="0">
      <selection activeCell="A1" sqref="A1:Q5"/>
    </sheetView>
  </sheetViews>
  <sheetFormatPr defaultColWidth="8.725" defaultRowHeight="14.25" outlineLevelRow="4"/>
  <sheetData>
    <row r="1" ht="25.5" spans="1:17">
      <c r="A1" s="1" t="s">
        <v>34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ht="81.75" spans="1:17">
      <c r="A2" s="2" t="s">
        <v>1</v>
      </c>
      <c r="B2" s="2" t="s">
        <v>2</v>
      </c>
      <c r="C2" s="2" t="s">
        <v>39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10" t="s">
        <v>11</v>
      </c>
      <c r="L2" s="10" t="s">
        <v>9</v>
      </c>
      <c r="M2" s="12" t="s">
        <v>12</v>
      </c>
      <c r="N2" s="10" t="s">
        <v>13</v>
      </c>
      <c r="O2" s="10" t="s">
        <v>9</v>
      </c>
      <c r="P2" s="12" t="s">
        <v>14</v>
      </c>
      <c r="Q2" s="13" t="s">
        <v>15</v>
      </c>
    </row>
    <row r="3" ht="15.75" spans="1:17">
      <c r="A3" s="3">
        <v>1</v>
      </c>
      <c r="B3" s="3" t="s">
        <v>34</v>
      </c>
      <c r="C3" s="4"/>
      <c r="D3" s="4"/>
      <c r="E3" s="3">
        <f>ROUND(D3*0.95,2)</f>
        <v>0</v>
      </c>
      <c r="F3" s="4"/>
      <c r="G3" s="5"/>
      <c r="H3" s="5">
        <f>ROUND(E3+G3,2)</f>
        <v>0</v>
      </c>
      <c r="I3" s="5">
        <v>20</v>
      </c>
      <c r="J3" s="5">
        <f>ROUND(H3*I3,2)</f>
        <v>0</v>
      </c>
      <c r="K3" s="11"/>
      <c r="L3" s="11"/>
      <c r="M3" s="11"/>
      <c r="N3" s="11"/>
      <c r="O3" s="11"/>
      <c r="P3" s="11"/>
      <c r="Q3" s="11"/>
    </row>
    <row r="4" ht="15.75" spans="1:17">
      <c r="A4" s="3">
        <v>2</v>
      </c>
      <c r="B4" s="3" t="s">
        <v>34</v>
      </c>
      <c r="C4" s="4"/>
      <c r="D4" s="5"/>
      <c r="E4" s="3">
        <f>ROUND(D4*0.95,2)</f>
        <v>0</v>
      </c>
      <c r="F4" s="4"/>
      <c r="G4" s="5"/>
      <c r="H4" s="5">
        <f>ROUND(E4+G4,2)</f>
        <v>0</v>
      </c>
      <c r="I4" s="5">
        <v>20</v>
      </c>
      <c r="J4" s="5">
        <f>ROUND(H4*I4,2)</f>
        <v>0</v>
      </c>
      <c r="K4" s="11"/>
      <c r="L4" s="11"/>
      <c r="M4" s="11"/>
      <c r="N4" s="11"/>
      <c r="O4" s="11"/>
      <c r="P4" s="11"/>
      <c r="Q4" s="11"/>
    </row>
    <row r="5" ht="15.75" spans="1:17">
      <c r="A5" s="6" t="s">
        <v>38</v>
      </c>
      <c r="B5" s="7"/>
      <c r="C5" s="7">
        <v>0</v>
      </c>
      <c r="D5" s="8">
        <f t="shared" ref="D5:H5" si="0">SUM(D3:D4)</f>
        <v>0</v>
      </c>
      <c r="E5" s="8">
        <f t="shared" si="0"/>
        <v>0</v>
      </c>
      <c r="F5" s="8"/>
      <c r="G5" s="9"/>
      <c r="H5" s="9">
        <f t="shared" si="0"/>
        <v>0</v>
      </c>
      <c r="I5" s="9"/>
      <c r="J5" s="9">
        <f>SUM(J3:J4)</f>
        <v>0</v>
      </c>
      <c r="K5" s="11">
        <v>60</v>
      </c>
      <c r="L5" s="11">
        <v>10</v>
      </c>
      <c r="M5" s="11">
        <f>K5*L5</f>
        <v>600</v>
      </c>
      <c r="N5" s="11">
        <v>80</v>
      </c>
      <c r="O5" s="11">
        <v>15</v>
      </c>
      <c r="P5" s="11">
        <f>O5*N5</f>
        <v>1200</v>
      </c>
      <c r="Q5" s="11">
        <f>P5+M5+J5</f>
        <v>1800</v>
      </c>
    </row>
  </sheetData>
  <mergeCells count="2">
    <mergeCell ref="A1:Q1"/>
    <mergeCell ref="A5:B5"/>
  </mergeCells>
  <pageMargins left="0.75" right="0.75" top="1" bottom="1" header="0.5" footer="0.5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5"/>
  <sheetViews>
    <sheetView workbookViewId="0">
      <selection activeCell="A1" sqref="A1:Q5"/>
    </sheetView>
  </sheetViews>
  <sheetFormatPr defaultColWidth="8.725" defaultRowHeight="14.25" outlineLevelRow="4"/>
  <sheetData>
    <row r="1" ht="25.5" spans="1:17">
      <c r="A1" s="1" t="s">
        <v>68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ht="81.75" spans="1:17">
      <c r="A2" s="2" t="s">
        <v>1</v>
      </c>
      <c r="B2" s="2" t="s">
        <v>2</v>
      </c>
      <c r="C2" s="2" t="s">
        <v>39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10" t="s">
        <v>11</v>
      </c>
      <c r="L2" s="10" t="s">
        <v>9</v>
      </c>
      <c r="M2" s="12" t="s">
        <v>12</v>
      </c>
      <c r="N2" s="10" t="s">
        <v>13</v>
      </c>
      <c r="O2" s="10" t="s">
        <v>9</v>
      </c>
      <c r="P2" s="12" t="s">
        <v>14</v>
      </c>
      <c r="Q2" s="13" t="s">
        <v>15</v>
      </c>
    </row>
    <row r="3" ht="15.75" spans="1:17">
      <c r="A3" s="3">
        <v>1</v>
      </c>
      <c r="B3" s="3" t="s">
        <v>35</v>
      </c>
      <c r="C3" s="4"/>
      <c r="D3" s="4"/>
      <c r="E3" s="3">
        <f>ROUND(D3*0.95,2)</f>
        <v>0</v>
      </c>
      <c r="F3" s="4"/>
      <c r="G3" s="5"/>
      <c r="H3" s="5">
        <f>ROUND(E3+G3,2)</f>
        <v>0</v>
      </c>
      <c r="I3" s="5">
        <v>20</v>
      </c>
      <c r="J3" s="5">
        <f>ROUND(H3*I3,2)</f>
        <v>0</v>
      </c>
      <c r="K3" s="11"/>
      <c r="L3" s="11"/>
      <c r="M3" s="11"/>
      <c r="N3" s="11"/>
      <c r="O3" s="11"/>
      <c r="P3" s="11"/>
      <c r="Q3" s="11"/>
    </row>
    <row r="4" ht="15.75" spans="1:17">
      <c r="A4" s="3">
        <v>2</v>
      </c>
      <c r="B4" s="3" t="s">
        <v>35</v>
      </c>
      <c r="C4" s="4"/>
      <c r="D4" s="5"/>
      <c r="E4" s="3">
        <f>ROUND(D4*0.95,2)</f>
        <v>0</v>
      </c>
      <c r="F4" s="4"/>
      <c r="G4" s="5"/>
      <c r="H4" s="5">
        <f>ROUND(E4+G4,2)</f>
        <v>0</v>
      </c>
      <c r="I4" s="5">
        <v>20</v>
      </c>
      <c r="J4" s="5">
        <f>ROUND(H4*I4,2)</f>
        <v>0</v>
      </c>
      <c r="K4" s="11"/>
      <c r="L4" s="11"/>
      <c r="M4" s="11"/>
      <c r="N4" s="11"/>
      <c r="O4" s="11"/>
      <c r="P4" s="11"/>
      <c r="Q4" s="11"/>
    </row>
    <row r="5" ht="15.75" spans="1:17">
      <c r="A5" s="6" t="s">
        <v>38</v>
      </c>
      <c r="B5" s="7"/>
      <c r="C5" s="7">
        <v>0</v>
      </c>
      <c r="D5" s="8">
        <f t="shared" ref="D5:H5" si="0">SUM(D3:D4)</f>
        <v>0</v>
      </c>
      <c r="E5" s="8">
        <f t="shared" si="0"/>
        <v>0</v>
      </c>
      <c r="F5" s="8"/>
      <c r="G5" s="9"/>
      <c r="H5" s="9">
        <f t="shared" si="0"/>
        <v>0</v>
      </c>
      <c r="I5" s="9"/>
      <c r="J5" s="9">
        <f>SUM(J3:J4)</f>
        <v>0</v>
      </c>
      <c r="K5" s="11">
        <v>40</v>
      </c>
      <c r="L5" s="11">
        <v>10</v>
      </c>
      <c r="M5" s="11">
        <f>K5*L5</f>
        <v>400</v>
      </c>
      <c r="N5" s="11">
        <v>30</v>
      </c>
      <c r="O5" s="11">
        <v>15</v>
      </c>
      <c r="P5" s="11">
        <f>O5*N5</f>
        <v>450</v>
      </c>
      <c r="Q5" s="11">
        <f>P5+M5+J5</f>
        <v>850</v>
      </c>
    </row>
  </sheetData>
  <mergeCells count="2">
    <mergeCell ref="A1:Q1"/>
    <mergeCell ref="A5:B5"/>
  </mergeCells>
  <pageMargins left="0.75" right="0.75" top="1" bottom="1" header="0.5" footer="0.5"/>
  <headerFooter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5"/>
  <sheetViews>
    <sheetView workbookViewId="0">
      <selection activeCell="A1" sqref="A1:Q5"/>
    </sheetView>
  </sheetViews>
  <sheetFormatPr defaultColWidth="8.725" defaultRowHeight="14.25" outlineLevelRow="4"/>
  <sheetData>
    <row r="1" ht="25.5" spans="1:17">
      <c r="A1" s="1" t="s">
        <v>36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ht="81.75" spans="1:17">
      <c r="A2" s="2" t="s">
        <v>1</v>
      </c>
      <c r="B2" s="2" t="s">
        <v>2</v>
      </c>
      <c r="C2" s="2" t="s">
        <v>39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10" t="s">
        <v>11</v>
      </c>
      <c r="L2" s="10" t="s">
        <v>9</v>
      </c>
      <c r="M2" s="12" t="s">
        <v>12</v>
      </c>
      <c r="N2" s="10" t="s">
        <v>13</v>
      </c>
      <c r="O2" s="10" t="s">
        <v>9</v>
      </c>
      <c r="P2" s="12" t="s">
        <v>14</v>
      </c>
      <c r="Q2" s="13" t="s">
        <v>15</v>
      </c>
    </row>
    <row r="3" ht="15.75" spans="1:17">
      <c r="A3" s="3">
        <v>1</v>
      </c>
      <c r="B3" s="3" t="s">
        <v>36</v>
      </c>
      <c r="C3" s="4"/>
      <c r="D3" s="4"/>
      <c r="E3" s="3">
        <f>ROUND(D3*0.95,2)</f>
        <v>0</v>
      </c>
      <c r="F3" s="4"/>
      <c r="G3" s="5"/>
      <c r="H3" s="5">
        <f>ROUND(E3+G3,2)</f>
        <v>0</v>
      </c>
      <c r="I3" s="5">
        <v>20</v>
      </c>
      <c r="J3" s="5">
        <f>ROUND(H3*I3,2)</f>
        <v>0</v>
      </c>
      <c r="K3" s="11"/>
      <c r="L3" s="11"/>
      <c r="M3" s="11"/>
      <c r="N3" s="11"/>
      <c r="O3" s="11"/>
      <c r="P3" s="11"/>
      <c r="Q3" s="11"/>
    </row>
    <row r="4" ht="15.75" spans="1:17">
      <c r="A4" s="3">
        <v>2</v>
      </c>
      <c r="B4" s="3" t="s">
        <v>36</v>
      </c>
      <c r="C4" s="4"/>
      <c r="D4" s="5"/>
      <c r="E4" s="3">
        <f>ROUND(D4*0.95,2)</f>
        <v>0</v>
      </c>
      <c r="F4" s="4"/>
      <c r="G4" s="5"/>
      <c r="H4" s="5">
        <f>ROUND(E4+G4,2)</f>
        <v>0</v>
      </c>
      <c r="I4" s="5">
        <v>20</v>
      </c>
      <c r="J4" s="5">
        <f>ROUND(H4*I4,2)</f>
        <v>0</v>
      </c>
      <c r="K4" s="11"/>
      <c r="L4" s="11"/>
      <c r="M4" s="11"/>
      <c r="N4" s="11"/>
      <c r="O4" s="11"/>
      <c r="P4" s="11"/>
      <c r="Q4" s="11"/>
    </row>
    <row r="5" ht="15.75" spans="1:17">
      <c r="A5" s="6" t="s">
        <v>38</v>
      </c>
      <c r="B5" s="7"/>
      <c r="C5" s="7">
        <v>0</v>
      </c>
      <c r="D5" s="8">
        <f t="shared" ref="D5:H5" si="0">SUM(D3:D4)</f>
        <v>0</v>
      </c>
      <c r="E5" s="8">
        <f t="shared" si="0"/>
        <v>0</v>
      </c>
      <c r="F5" s="8"/>
      <c r="G5" s="9"/>
      <c r="H5" s="9">
        <f t="shared" si="0"/>
        <v>0</v>
      </c>
      <c r="I5" s="9"/>
      <c r="J5" s="9">
        <f>SUM(J3:J4)</f>
        <v>0</v>
      </c>
      <c r="K5" s="11">
        <v>30</v>
      </c>
      <c r="L5" s="11">
        <v>10</v>
      </c>
      <c r="M5" s="11">
        <f>K5*L5</f>
        <v>300</v>
      </c>
      <c r="N5" s="11">
        <v>20</v>
      </c>
      <c r="O5" s="11">
        <v>15</v>
      </c>
      <c r="P5" s="11">
        <f>O5*N5</f>
        <v>300</v>
      </c>
      <c r="Q5" s="11">
        <f>P5+M5+J5</f>
        <v>600</v>
      </c>
    </row>
  </sheetData>
  <mergeCells count="2">
    <mergeCell ref="A1:Q1"/>
    <mergeCell ref="A5:B5"/>
  </mergeCells>
  <pageMargins left="0.75" right="0.75" top="1" bottom="1" header="0.5" footer="0.5"/>
  <headerFooter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5"/>
  <sheetViews>
    <sheetView workbookViewId="0">
      <selection activeCell="N9" sqref="N9"/>
    </sheetView>
  </sheetViews>
  <sheetFormatPr defaultColWidth="8.725" defaultRowHeight="14.25" outlineLevelRow="4"/>
  <sheetData>
    <row r="1" ht="25.5" spans="1:17">
      <c r="A1" s="1" t="s">
        <v>37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ht="81.75" spans="1:17">
      <c r="A2" s="2" t="s">
        <v>1</v>
      </c>
      <c r="B2" s="2" t="s">
        <v>2</v>
      </c>
      <c r="C2" s="2" t="s">
        <v>39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10" t="s">
        <v>11</v>
      </c>
      <c r="L2" s="10" t="s">
        <v>9</v>
      </c>
      <c r="M2" s="12" t="s">
        <v>12</v>
      </c>
      <c r="N2" s="10" t="s">
        <v>13</v>
      </c>
      <c r="O2" s="10" t="s">
        <v>9</v>
      </c>
      <c r="P2" s="12" t="s">
        <v>14</v>
      </c>
      <c r="Q2" s="13" t="s">
        <v>15</v>
      </c>
    </row>
    <row r="3" ht="15.75" spans="1:17">
      <c r="A3" s="3">
        <v>1</v>
      </c>
      <c r="B3" s="3" t="s">
        <v>37</v>
      </c>
      <c r="C3" s="4"/>
      <c r="D3" s="4"/>
      <c r="E3" s="3">
        <f>ROUND(D3*0.95,2)</f>
        <v>0</v>
      </c>
      <c r="F3" s="4"/>
      <c r="G3" s="5"/>
      <c r="H3" s="5">
        <f>ROUND(E3+G3,2)</f>
        <v>0</v>
      </c>
      <c r="I3" s="5">
        <v>20</v>
      </c>
      <c r="J3" s="5">
        <f>ROUND(H3*I3,2)</f>
        <v>0</v>
      </c>
      <c r="K3" s="11"/>
      <c r="L3" s="11"/>
      <c r="M3" s="11"/>
      <c r="N3" s="11"/>
      <c r="O3" s="11"/>
      <c r="P3" s="11"/>
      <c r="Q3" s="11"/>
    </row>
    <row r="4" ht="15.75" spans="1:17">
      <c r="A4" s="3">
        <v>2</v>
      </c>
      <c r="B4" s="3" t="s">
        <v>37</v>
      </c>
      <c r="C4" s="4"/>
      <c r="D4" s="5"/>
      <c r="E4" s="3">
        <f>ROUND(D4*0.95,2)</f>
        <v>0</v>
      </c>
      <c r="F4" s="4"/>
      <c r="G4" s="5"/>
      <c r="H4" s="5">
        <f>ROUND(E4+G4,2)</f>
        <v>0</v>
      </c>
      <c r="I4" s="5">
        <v>20</v>
      </c>
      <c r="J4" s="5">
        <f>ROUND(H4*I4,2)</f>
        <v>0</v>
      </c>
      <c r="K4" s="11"/>
      <c r="L4" s="11"/>
      <c r="M4" s="11"/>
      <c r="N4" s="11"/>
      <c r="O4" s="11"/>
      <c r="P4" s="11"/>
      <c r="Q4" s="11"/>
    </row>
    <row r="5" ht="15.75" spans="1:17">
      <c r="A5" s="6" t="s">
        <v>38</v>
      </c>
      <c r="B5" s="7"/>
      <c r="C5" s="7">
        <v>0</v>
      </c>
      <c r="D5" s="8">
        <f t="shared" ref="D5:H5" si="0">SUM(D3:D4)</f>
        <v>0</v>
      </c>
      <c r="E5" s="8">
        <f t="shared" si="0"/>
        <v>0</v>
      </c>
      <c r="F5" s="8"/>
      <c r="G5" s="9"/>
      <c r="H5" s="9">
        <f t="shared" si="0"/>
        <v>0</v>
      </c>
      <c r="I5" s="9"/>
      <c r="J5" s="9">
        <f>SUM(J3:J4)</f>
        <v>0</v>
      </c>
      <c r="K5" s="11">
        <v>180</v>
      </c>
      <c r="L5" s="11">
        <v>10</v>
      </c>
      <c r="M5" s="11">
        <f>K5*L5</f>
        <v>1800</v>
      </c>
      <c r="N5" s="11">
        <v>120</v>
      </c>
      <c r="O5" s="11">
        <v>15</v>
      </c>
      <c r="P5" s="11">
        <f>O5*N5</f>
        <v>1800</v>
      </c>
      <c r="Q5" s="11">
        <f>P5+M5+J5</f>
        <v>3600</v>
      </c>
    </row>
  </sheetData>
  <mergeCells count="2">
    <mergeCell ref="A1:Q1"/>
    <mergeCell ref="A5:B5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Q28"/>
  <sheetViews>
    <sheetView zoomScale="86" zoomScaleNormal="86" workbookViewId="0">
      <selection activeCell="N7" sqref="N7"/>
    </sheetView>
  </sheetViews>
  <sheetFormatPr defaultColWidth="8.89166666666667" defaultRowHeight="14.25"/>
  <cols>
    <col min="1" max="3" width="8.89166666666667" style="40"/>
    <col min="4" max="4" width="10.675" style="40" customWidth="1"/>
    <col min="5" max="5" width="12.3666666666667" style="40" customWidth="1"/>
    <col min="6" max="6" width="12.0416666666667" style="40" customWidth="1"/>
    <col min="7" max="7" width="13.6333333333333" style="40" customWidth="1"/>
    <col min="8" max="8" width="10.775" style="40" customWidth="1"/>
    <col min="9" max="9" width="8.35833333333333" style="40" customWidth="1"/>
    <col min="10" max="10" width="11.6666666666667" style="40" customWidth="1"/>
    <col min="11" max="11" width="11.3083333333333" style="40" customWidth="1"/>
    <col min="12" max="16384" width="8.89166666666667" style="40"/>
  </cols>
  <sheetData>
    <row r="1" ht="25.5" spans="1:17">
      <c r="A1" s="1" t="s">
        <v>17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ht="65" customHeight="1" spans="1:17">
      <c r="A2" s="14" t="s">
        <v>1</v>
      </c>
      <c r="B2" s="14" t="s">
        <v>2</v>
      </c>
      <c r="C2" s="14" t="s">
        <v>39</v>
      </c>
      <c r="D2" s="14" t="s">
        <v>4</v>
      </c>
      <c r="E2" s="14" t="s">
        <v>5</v>
      </c>
      <c r="F2" s="14" t="s">
        <v>6</v>
      </c>
      <c r="G2" s="14" t="s">
        <v>7</v>
      </c>
      <c r="H2" s="14" t="s">
        <v>8</v>
      </c>
      <c r="I2" s="14" t="s">
        <v>9</v>
      </c>
      <c r="J2" s="14" t="s">
        <v>10</v>
      </c>
      <c r="K2" s="10" t="s">
        <v>11</v>
      </c>
      <c r="L2" s="10" t="s">
        <v>9</v>
      </c>
      <c r="M2" s="12" t="s">
        <v>12</v>
      </c>
      <c r="N2" s="10" t="s">
        <v>13</v>
      </c>
      <c r="O2" s="10" t="s">
        <v>9</v>
      </c>
      <c r="P2" s="12" t="s">
        <v>14</v>
      </c>
      <c r="Q2" s="13" t="s">
        <v>15</v>
      </c>
    </row>
    <row r="3" ht="21.6" customHeight="1" spans="1:17">
      <c r="A3" s="15">
        <v>1</v>
      </c>
      <c r="B3" s="15" t="s">
        <v>17</v>
      </c>
      <c r="C3" s="16"/>
      <c r="D3" s="16"/>
      <c r="E3" s="16"/>
      <c r="F3" s="4"/>
      <c r="G3" s="20">
        <f>ROUND(F3*1.53,2)</f>
        <v>0</v>
      </c>
      <c r="H3" s="20">
        <f>ROUND(E3+G3,2)</f>
        <v>0</v>
      </c>
      <c r="I3" s="20">
        <v>20</v>
      </c>
      <c r="J3" s="20">
        <f>ROUND(H3*I3,0)</f>
        <v>0</v>
      </c>
      <c r="K3" s="21"/>
      <c r="L3" s="21"/>
      <c r="M3" s="21"/>
      <c r="N3" s="21"/>
      <c r="O3" s="21"/>
      <c r="P3" s="21"/>
      <c r="Q3" s="21"/>
    </row>
    <row r="4" ht="21.6" customHeight="1" spans="1:17">
      <c r="A4" s="15">
        <v>2</v>
      </c>
      <c r="B4" s="15" t="s">
        <v>17</v>
      </c>
      <c r="C4" s="16"/>
      <c r="D4" s="16"/>
      <c r="E4" s="16"/>
      <c r="F4" s="4"/>
      <c r="G4" s="20">
        <f>ROUND(F4*1.53,2)</f>
        <v>0</v>
      </c>
      <c r="H4" s="20">
        <f>ROUND(E4+G4,2)</f>
        <v>0</v>
      </c>
      <c r="I4" s="20">
        <v>20</v>
      </c>
      <c r="J4" s="20">
        <f>ROUND(H4*I4,0)</f>
        <v>0</v>
      </c>
      <c r="K4" s="21"/>
      <c r="L4" s="21"/>
      <c r="M4" s="21"/>
      <c r="N4" s="21"/>
      <c r="O4" s="21"/>
      <c r="P4" s="21"/>
      <c r="Q4" s="21"/>
    </row>
    <row r="5" ht="21.6" customHeight="1" spans="1:17">
      <c r="A5" s="15">
        <v>3</v>
      </c>
      <c r="B5" s="15" t="s">
        <v>17</v>
      </c>
      <c r="C5" s="16"/>
      <c r="D5" s="16"/>
      <c r="E5" s="16"/>
      <c r="F5" s="4"/>
      <c r="G5" s="20">
        <f>ROUND(F5*1.53,2)</f>
        <v>0</v>
      </c>
      <c r="H5" s="20">
        <f>ROUND(E5+G5,2)</f>
        <v>0</v>
      </c>
      <c r="I5" s="20">
        <v>20</v>
      </c>
      <c r="J5" s="20">
        <f>ROUND(H5*I5,0)</f>
        <v>0</v>
      </c>
      <c r="K5" s="21"/>
      <c r="L5" s="21"/>
      <c r="M5" s="21"/>
      <c r="N5" s="21"/>
      <c r="O5" s="21"/>
      <c r="P5" s="21"/>
      <c r="Q5" s="21"/>
    </row>
    <row r="6" s="39" customFormat="1" ht="21.6" customHeight="1" spans="1:17">
      <c r="A6" s="17" t="s">
        <v>38</v>
      </c>
      <c r="B6" s="18"/>
      <c r="C6" s="18">
        <v>0</v>
      </c>
      <c r="D6" s="19">
        <f>SUM(D3:D5)</f>
        <v>0</v>
      </c>
      <c r="E6" s="19">
        <f>SUM(E3:E5)</f>
        <v>0</v>
      </c>
      <c r="F6" s="19">
        <f>SUM(F3:F5)</f>
        <v>0</v>
      </c>
      <c r="G6" s="21">
        <f>SUM(G3:G5)</f>
        <v>0</v>
      </c>
      <c r="H6" s="21">
        <f>SUM(H3:H5)</f>
        <v>0</v>
      </c>
      <c r="I6" s="21"/>
      <c r="J6" s="21">
        <f>SUM(J3:J5)</f>
        <v>0</v>
      </c>
      <c r="K6" s="21">
        <v>150</v>
      </c>
      <c r="L6" s="21">
        <v>10</v>
      </c>
      <c r="M6" s="21">
        <f>K6*L6</f>
        <v>1500</v>
      </c>
      <c r="N6" s="21">
        <v>100</v>
      </c>
      <c r="O6" s="21">
        <v>15</v>
      </c>
      <c r="P6" s="21">
        <f>N6*O6</f>
        <v>1500</v>
      </c>
      <c r="Q6" s="21">
        <f>P6+M6+J6</f>
        <v>3000</v>
      </c>
    </row>
    <row r="7" s="39" customFormat="1" ht="19.95" customHeight="1" spans="1:10">
      <c r="A7" s="46"/>
      <c r="B7" s="46"/>
      <c r="C7" s="46"/>
      <c r="D7" s="46"/>
      <c r="E7" s="46"/>
      <c r="F7" s="46"/>
      <c r="G7" s="46"/>
      <c r="H7" s="46"/>
      <c r="I7" s="46"/>
      <c r="J7" s="46"/>
    </row>
    <row r="8" s="39" customFormat="1" ht="19.95" customHeight="1"/>
    <row r="9" s="39" customFormat="1" ht="19.95" customHeight="1"/>
    <row r="10" s="39" customFormat="1" ht="19.95" customHeight="1"/>
    <row r="11" s="39" customFormat="1" ht="19.95" customHeight="1"/>
    <row r="12" s="39" customFormat="1" ht="19.95" customHeight="1"/>
    <row r="13" s="39" customFormat="1" ht="19.95" customHeight="1"/>
    <row r="14" s="39" customFormat="1" ht="19.95" customHeight="1"/>
    <row r="15" s="39" customFormat="1" ht="19.95" customHeight="1"/>
    <row r="16" s="39" customFormat="1" ht="19.95" customHeight="1"/>
    <row r="17" s="39" customFormat="1" ht="19.95" customHeight="1"/>
    <row r="18" s="39" customFormat="1" ht="19.95" customHeight="1"/>
    <row r="19" s="39" customFormat="1" ht="19.95" customHeight="1"/>
    <row r="20" s="39" customFormat="1" ht="19.95" customHeight="1"/>
    <row r="21" s="39" customFormat="1" ht="19.95" customHeight="1"/>
    <row r="22" s="39" customFormat="1" ht="19.95" customHeight="1"/>
    <row r="23" s="39" customFormat="1" ht="19.95" customHeight="1"/>
    <row r="24" s="39" customFormat="1" ht="19.95" customHeight="1"/>
    <row r="25" s="39" customFormat="1" ht="19.95" customHeight="1"/>
    <row r="26" s="39" customFormat="1" ht="19.95" customHeight="1"/>
    <row r="27" s="39" customFormat="1" ht="19.95" customHeight="1"/>
    <row r="28" s="39" customFormat="1" ht="19.95" customHeight="1"/>
  </sheetData>
  <mergeCells count="2">
    <mergeCell ref="A1:Q1"/>
    <mergeCell ref="A6:B6"/>
  </mergeCells>
  <pageMargins left="0.7" right="0.7" top="0.75" bottom="0.75" header="0.3" footer="0.3"/>
  <pageSetup paperSize="9" scale="75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Q5"/>
  <sheetViews>
    <sheetView zoomScale="85" zoomScaleNormal="85" workbookViewId="0">
      <selection activeCell="M9" sqref="M9"/>
    </sheetView>
  </sheetViews>
  <sheetFormatPr defaultColWidth="8.89166666666667" defaultRowHeight="14.25" outlineLevelRow="4"/>
  <cols>
    <col min="1" max="3" width="8.89166666666667" style="43"/>
    <col min="4" max="4" width="10.4833333333333" style="43" customWidth="1"/>
    <col min="5" max="5" width="12.1916666666667" style="43" customWidth="1"/>
    <col min="6" max="6" width="13.1583333333333" style="43" customWidth="1"/>
    <col min="7" max="7" width="12.825" style="43" customWidth="1"/>
    <col min="8" max="8" width="10.8" style="43" customWidth="1"/>
    <col min="9" max="9" width="8.23333333333333" style="43" customWidth="1"/>
    <col min="10" max="10" width="10.2666666666667" style="43" customWidth="1"/>
    <col min="11" max="11" width="10.5833333333333" style="43" customWidth="1"/>
    <col min="12" max="12" width="8.89166666666667" style="43"/>
    <col min="13" max="13" width="11.0083333333333" style="43" customWidth="1"/>
    <col min="14" max="14" width="10.375" style="43" customWidth="1"/>
    <col min="15" max="16384" width="8.89166666666667" style="43"/>
  </cols>
  <sheetData>
    <row r="1" ht="25.5" spans="1:17">
      <c r="A1" s="44" t="s">
        <v>18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  <c r="Q1" s="44"/>
    </row>
    <row r="2" ht="63" customHeight="1" spans="1:17">
      <c r="A2" s="14" t="s">
        <v>1</v>
      </c>
      <c r="B2" s="14" t="s">
        <v>2</v>
      </c>
      <c r="C2" s="14" t="s">
        <v>39</v>
      </c>
      <c r="D2" s="14" t="s">
        <v>4</v>
      </c>
      <c r="E2" s="14" t="s">
        <v>5</v>
      </c>
      <c r="F2" s="14" t="s">
        <v>6</v>
      </c>
      <c r="G2" s="14" t="s">
        <v>7</v>
      </c>
      <c r="H2" s="14" t="s">
        <v>8</v>
      </c>
      <c r="I2" s="14" t="s">
        <v>9</v>
      </c>
      <c r="J2" s="14" t="s">
        <v>10</v>
      </c>
      <c r="K2" s="10" t="s">
        <v>11</v>
      </c>
      <c r="L2" s="10" t="s">
        <v>9</v>
      </c>
      <c r="M2" s="10" t="s">
        <v>43</v>
      </c>
      <c r="N2" s="10" t="s">
        <v>13</v>
      </c>
      <c r="O2" s="10" t="s">
        <v>9</v>
      </c>
      <c r="P2" s="10" t="s">
        <v>44</v>
      </c>
      <c r="Q2" s="13" t="s">
        <v>15</v>
      </c>
    </row>
    <row r="3" ht="16.8" customHeight="1" spans="1:17">
      <c r="A3" s="15">
        <v>1</v>
      </c>
      <c r="B3" s="15" t="s">
        <v>18</v>
      </c>
      <c r="C3" s="45" t="s">
        <v>45</v>
      </c>
      <c r="D3" s="45">
        <f>100</f>
        <v>100</v>
      </c>
      <c r="E3" s="15">
        <f>ROUND(D3*0.95,2)</f>
        <v>95</v>
      </c>
      <c r="F3" s="45"/>
      <c r="G3" s="41">
        <f>ROUND(F3*1.53,2)</f>
        <v>0</v>
      </c>
      <c r="H3" s="41">
        <f>ROUND(E3+G3,2)</f>
        <v>95</v>
      </c>
      <c r="I3" s="41">
        <v>20</v>
      </c>
      <c r="J3" s="41">
        <f>ROUND(H3*I3,2)</f>
        <v>1900</v>
      </c>
      <c r="K3" s="30"/>
      <c r="L3" s="30"/>
      <c r="M3" s="30"/>
      <c r="N3" s="30"/>
      <c r="O3" s="30"/>
      <c r="P3" s="30"/>
      <c r="Q3" s="30"/>
    </row>
    <row r="4" ht="16.8" customHeight="1" spans="1:17">
      <c r="A4" s="15">
        <v>2</v>
      </c>
      <c r="B4" s="15" t="s">
        <v>18</v>
      </c>
      <c r="C4" s="45" t="s">
        <v>46</v>
      </c>
      <c r="D4" s="45">
        <f>13*6+6.3*3.3*2</f>
        <v>119.58</v>
      </c>
      <c r="E4" s="15">
        <f>ROUND(D4*0.95,2)</f>
        <v>113.6</v>
      </c>
      <c r="F4" s="45"/>
      <c r="G4" s="41">
        <f>ROUND(F4*1.53,2)</f>
        <v>0</v>
      </c>
      <c r="H4" s="41">
        <f>ROUND(E4+G4,2)</f>
        <v>113.6</v>
      </c>
      <c r="I4" s="41">
        <v>20</v>
      </c>
      <c r="J4" s="41">
        <f>ROUND(H4*I4,2)</f>
        <v>2272</v>
      </c>
      <c r="K4" s="30"/>
      <c r="L4" s="30"/>
      <c r="M4" s="30"/>
      <c r="N4" s="30"/>
      <c r="O4" s="30"/>
      <c r="P4" s="30"/>
      <c r="Q4" s="30"/>
    </row>
    <row r="5" ht="16.8" customHeight="1" spans="1:17">
      <c r="A5" s="17" t="s">
        <v>38</v>
      </c>
      <c r="B5" s="18"/>
      <c r="C5" s="18">
        <v>2</v>
      </c>
      <c r="D5" s="19">
        <f>SUM(D3:D4)</f>
        <v>219.58</v>
      </c>
      <c r="E5" s="19">
        <f>SUM(E3:E4)</f>
        <v>208.6</v>
      </c>
      <c r="F5" s="19">
        <f>SUM(F3:F4)</f>
        <v>0</v>
      </c>
      <c r="G5" s="21">
        <f>SUM(G3:G4)</f>
        <v>0</v>
      </c>
      <c r="H5" s="21">
        <f>SUM(H3:H4)</f>
        <v>208.6</v>
      </c>
      <c r="I5" s="21"/>
      <c r="J5" s="21">
        <f>SUM(J3:J4)</f>
        <v>4172</v>
      </c>
      <c r="K5" s="30">
        <v>180</v>
      </c>
      <c r="L5" s="30">
        <v>10</v>
      </c>
      <c r="M5" s="30">
        <f>K5*L5</f>
        <v>1800</v>
      </c>
      <c r="N5" s="30">
        <v>160</v>
      </c>
      <c r="O5" s="30">
        <v>15</v>
      </c>
      <c r="P5" s="30">
        <f>N5*O5</f>
        <v>2400</v>
      </c>
      <c r="Q5" s="30">
        <f>P5+M5+J5</f>
        <v>8372</v>
      </c>
    </row>
  </sheetData>
  <mergeCells count="2">
    <mergeCell ref="A1:Q1"/>
    <mergeCell ref="A5:B5"/>
  </mergeCells>
  <pageMargins left="0.7" right="0.7" top="0.75" bottom="0.75" header="0.3" footer="0.3"/>
  <pageSetup paperSize="9" scale="75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Q13"/>
  <sheetViews>
    <sheetView zoomScale="85" zoomScaleNormal="85" workbookViewId="0">
      <selection activeCell="K5" sqref="K5"/>
    </sheetView>
  </sheetViews>
  <sheetFormatPr defaultColWidth="8.89166666666667" defaultRowHeight="14.25"/>
  <cols>
    <col min="1" max="3" width="8.89166666666667" style="40"/>
    <col min="4" max="4" width="10.7916666666667" style="40" customWidth="1"/>
    <col min="5" max="5" width="12.0916666666667" style="40" customWidth="1"/>
    <col min="6" max="6" width="12.825" style="40" customWidth="1"/>
    <col min="7" max="7" width="13.1416666666667" style="40" customWidth="1"/>
    <col min="8" max="8" width="12.3" style="40" customWidth="1"/>
    <col min="9" max="9" width="8.33333333333333" style="40" customWidth="1"/>
    <col min="10" max="10" width="10.1583333333333" style="40" customWidth="1"/>
    <col min="11" max="11" width="10.9083333333333" style="40" customWidth="1"/>
    <col min="12" max="12" width="8.89166666666667" style="40"/>
    <col min="13" max="13" width="11.3333333333333" style="40" customWidth="1"/>
    <col min="14" max="14" width="9.83333333333333" style="40" customWidth="1"/>
    <col min="15" max="16384" width="8.89166666666667" style="40"/>
  </cols>
  <sheetData>
    <row r="1" ht="25.5" spans="1:17">
      <c r="A1" s="1" t="s">
        <v>19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ht="66" spans="1:17">
      <c r="A2" s="14" t="s">
        <v>1</v>
      </c>
      <c r="B2" s="14" t="s">
        <v>2</v>
      </c>
      <c r="C2" s="14" t="s">
        <v>39</v>
      </c>
      <c r="D2" s="14" t="s">
        <v>4</v>
      </c>
      <c r="E2" s="14" t="s">
        <v>5</v>
      </c>
      <c r="F2" s="14" t="s">
        <v>6</v>
      </c>
      <c r="G2" s="14" t="s">
        <v>7</v>
      </c>
      <c r="H2" s="14" t="s">
        <v>8</v>
      </c>
      <c r="I2" s="14" t="s">
        <v>9</v>
      </c>
      <c r="J2" s="14" t="s">
        <v>10</v>
      </c>
      <c r="K2" s="10" t="s">
        <v>11</v>
      </c>
      <c r="L2" s="10" t="s">
        <v>9</v>
      </c>
      <c r="M2" s="10" t="s">
        <v>43</v>
      </c>
      <c r="N2" s="10" t="s">
        <v>13</v>
      </c>
      <c r="O2" s="10" t="s">
        <v>9</v>
      </c>
      <c r="P2" s="10" t="s">
        <v>44</v>
      </c>
      <c r="Q2" s="13" t="s">
        <v>15</v>
      </c>
    </row>
    <row r="3" ht="22.2" customHeight="1" spans="1:17">
      <c r="A3" s="15">
        <v>1</v>
      </c>
      <c r="B3" s="15" t="s">
        <v>19</v>
      </c>
      <c r="C3" s="41"/>
      <c r="D3" s="20"/>
      <c r="E3" s="15">
        <f>ROUND(D3*0.95,2)</f>
        <v>0</v>
      </c>
      <c r="F3" s="4"/>
      <c r="G3" s="20"/>
      <c r="H3" s="20">
        <f>ROUND(E3+G3,2)</f>
        <v>0</v>
      </c>
      <c r="I3" s="20">
        <v>20</v>
      </c>
      <c r="J3" s="20">
        <f>ROUND(H3*I3,2)</f>
        <v>0</v>
      </c>
      <c r="K3" s="42"/>
      <c r="L3" s="42"/>
      <c r="M3" s="42"/>
      <c r="N3" s="42"/>
      <c r="O3" s="42"/>
      <c r="P3" s="42"/>
      <c r="Q3" s="42"/>
    </row>
    <row r="4" ht="22.2" customHeight="1" spans="1:17">
      <c r="A4" s="15">
        <v>2</v>
      </c>
      <c r="B4" s="15" t="s">
        <v>19</v>
      </c>
      <c r="C4" s="41"/>
      <c r="D4" s="20"/>
      <c r="E4" s="15">
        <f>ROUND(D4*0.95,2)</f>
        <v>0</v>
      </c>
      <c r="F4" s="4"/>
      <c r="G4" s="20"/>
      <c r="H4" s="20">
        <f>ROUND(E4+G4,2)</f>
        <v>0</v>
      </c>
      <c r="I4" s="20">
        <v>20</v>
      </c>
      <c r="J4" s="20">
        <f>ROUND(H4*I4,2)</f>
        <v>0</v>
      </c>
      <c r="K4" s="42"/>
      <c r="L4" s="42"/>
      <c r="M4" s="42"/>
      <c r="N4" s="42"/>
      <c r="O4" s="42"/>
      <c r="P4" s="42"/>
      <c r="Q4" s="42"/>
    </row>
    <row r="5" s="39" customFormat="1" ht="22.2" customHeight="1" spans="1:17">
      <c r="A5" s="17" t="s">
        <v>38</v>
      </c>
      <c r="B5" s="18"/>
      <c r="C5" s="18"/>
      <c r="D5" s="19">
        <f>SUM(D3:D4)</f>
        <v>0</v>
      </c>
      <c r="E5" s="19">
        <f>SUM(E3:E4)</f>
        <v>0</v>
      </c>
      <c r="F5" s="19"/>
      <c r="G5" s="21"/>
      <c r="H5" s="21">
        <f>SUM(H3:H4)</f>
        <v>0</v>
      </c>
      <c r="I5" s="21"/>
      <c r="J5" s="21">
        <f>SUM(J3:J4)</f>
        <v>0</v>
      </c>
      <c r="K5" s="21">
        <v>100</v>
      </c>
      <c r="L5" s="21">
        <v>10</v>
      </c>
      <c r="M5" s="21">
        <f>K5*L5</f>
        <v>1000</v>
      </c>
      <c r="N5" s="21"/>
      <c r="O5" s="21">
        <v>15</v>
      </c>
      <c r="P5" s="21">
        <f>N5*O5</f>
        <v>0</v>
      </c>
      <c r="Q5" s="21">
        <f>P5+M5+J5</f>
        <v>1000</v>
      </c>
    </row>
    <row r="6" s="39" customFormat="1" ht="19.95" customHeight="1"/>
    <row r="7" s="39" customFormat="1" ht="19.95" customHeight="1"/>
    <row r="8" s="39" customFormat="1" ht="19.95" customHeight="1"/>
    <row r="9" s="39" customFormat="1" ht="19.95" customHeight="1"/>
    <row r="10" s="39" customFormat="1" ht="19.95" customHeight="1"/>
    <row r="11" s="39" customFormat="1" ht="19.95" customHeight="1"/>
    <row r="12" s="39" customFormat="1" ht="19.95" customHeight="1"/>
    <row r="13" s="39" customFormat="1" ht="19.95" customHeight="1"/>
  </sheetData>
  <mergeCells count="2">
    <mergeCell ref="A1:Q1"/>
    <mergeCell ref="A5:B5"/>
  </mergeCells>
  <pageMargins left="0.7" right="0.7" top="0.75" bottom="0.75" header="0.3" footer="0.3"/>
  <pageSetup paperSize="9" scale="75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Q19"/>
  <sheetViews>
    <sheetView zoomScale="87" zoomScaleNormal="87" workbookViewId="0">
      <selection activeCell="K12" sqref="K12"/>
    </sheetView>
  </sheetViews>
  <sheetFormatPr defaultColWidth="8.89166666666667" defaultRowHeight="14.25"/>
  <cols>
    <col min="1" max="3" width="8.89166666666667" style="40"/>
    <col min="4" max="4" width="10.6583333333333" style="40" customWidth="1"/>
    <col min="5" max="5" width="12.8416666666667" style="40" customWidth="1"/>
    <col min="6" max="6" width="11.7" style="40" customWidth="1"/>
    <col min="7" max="7" width="13.5833333333333" style="40" customWidth="1"/>
    <col min="8" max="8" width="10.7583333333333" style="40" customWidth="1"/>
    <col min="9" max="9" width="8.35833333333333" style="40" customWidth="1"/>
    <col min="10" max="10" width="9.925" style="40" customWidth="1"/>
    <col min="11" max="11" width="11.075" style="40" customWidth="1"/>
    <col min="12" max="12" width="8.89166666666667" style="40"/>
    <col min="13" max="13" width="10.5416666666667" style="40" customWidth="1"/>
    <col min="14" max="16384" width="8.89166666666667" style="40"/>
  </cols>
  <sheetData>
    <row r="1" ht="25.5" spans="1:17">
      <c r="A1" s="1" t="s">
        <v>20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ht="66" spans="1:17">
      <c r="A2" s="14" t="s">
        <v>1</v>
      </c>
      <c r="B2" s="14" t="s">
        <v>2</v>
      </c>
      <c r="C2" s="14" t="s">
        <v>39</v>
      </c>
      <c r="D2" s="14" t="s">
        <v>4</v>
      </c>
      <c r="E2" s="14" t="s">
        <v>5</v>
      </c>
      <c r="F2" s="14" t="s">
        <v>6</v>
      </c>
      <c r="G2" s="14" t="s">
        <v>7</v>
      </c>
      <c r="H2" s="14" t="s">
        <v>8</v>
      </c>
      <c r="I2" s="14" t="s">
        <v>9</v>
      </c>
      <c r="J2" s="14" t="s">
        <v>10</v>
      </c>
      <c r="K2" s="10" t="s">
        <v>11</v>
      </c>
      <c r="L2" s="10" t="s">
        <v>9</v>
      </c>
      <c r="M2" s="10" t="s">
        <v>43</v>
      </c>
      <c r="N2" s="10" t="s">
        <v>13</v>
      </c>
      <c r="O2" s="10" t="s">
        <v>9</v>
      </c>
      <c r="P2" s="10" t="s">
        <v>44</v>
      </c>
      <c r="Q2" s="13" t="s">
        <v>15</v>
      </c>
    </row>
    <row r="3" ht="22.2" customHeight="1" spans="1:17">
      <c r="A3" s="15">
        <v>1</v>
      </c>
      <c r="B3" s="15" t="s">
        <v>20</v>
      </c>
      <c r="C3" s="41"/>
      <c r="D3" s="4"/>
      <c r="E3" s="15">
        <f>ROUND(D3*0.95,2)</f>
        <v>0</v>
      </c>
      <c r="F3" s="4"/>
      <c r="G3" s="20">
        <f>ROUND(F3*1.53,2)</f>
        <v>0</v>
      </c>
      <c r="H3" s="20">
        <f>ROUND(E3+G3,2)</f>
        <v>0</v>
      </c>
      <c r="I3" s="20">
        <v>20</v>
      </c>
      <c r="J3" s="20">
        <f>ROUND(H3*I3,2)</f>
        <v>0</v>
      </c>
      <c r="K3" s="42"/>
      <c r="L3" s="42"/>
      <c r="M3" s="42"/>
      <c r="N3" s="42"/>
      <c r="O3" s="42"/>
      <c r="P3" s="42"/>
      <c r="Q3" s="42"/>
    </row>
    <row r="4" ht="22.2" customHeight="1" spans="1:17">
      <c r="A4" s="15">
        <v>2</v>
      </c>
      <c r="B4" s="15" t="s">
        <v>20</v>
      </c>
      <c r="C4" s="41"/>
      <c r="D4" s="20"/>
      <c r="E4" s="15">
        <f>ROUND(D4*0.95,2)</f>
        <v>0</v>
      </c>
      <c r="F4" s="4"/>
      <c r="G4" s="20">
        <f>ROUND(F4*1.53,2)</f>
        <v>0</v>
      </c>
      <c r="H4" s="20">
        <f>ROUND(E4+G4,2)</f>
        <v>0</v>
      </c>
      <c r="I4" s="20">
        <v>20</v>
      </c>
      <c r="J4" s="20">
        <f>ROUND(H4*I4,2)</f>
        <v>0</v>
      </c>
      <c r="K4" s="42"/>
      <c r="L4" s="42"/>
      <c r="M4" s="42"/>
      <c r="N4" s="42"/>
      <c r="O4" s="42"/>
      <c r="P4" s="42"/>
      <c r="Q4" s="42"/>
    </row>
    <row r="5" s="39" customFormat="1" ht="22.2" customHeight="1" spans="1:17">
      <c r="A5" s="17" t="s">
        <v>38</v>
      </c>
      <c r="B5" s="18"/>
      <c r="C5" s="18"/>
      <c r="D5" s="19">
        <f>SUM(D3:D4)</f>
        <v>0</v>
      </c>
      <c r="E5" s="19">
        <f>SUM(E3:E4)</f>
        <v>0</v>
      </c>
      <c r="F5" s="19">
        <f>SUM(F3:F4)</f>
        <v>0</v>
      </c>
      <c r="G5" s="21">
        <f>SUM(G3:G4)</f>
        <v>0</v>
      </c>
      <c r="H5" s="21">
        <f>SUM(H3:H4)</f>
        <v>0</v>
      </c>
      <c r="I5" s="21"/>
      <c r="J5" s="21">
        <f>SUM(J3:J4)</f>
        <v>0</v>
      </c>
      <c r="K5" s="21">
        <v>70</v>
      </c>
      <c r="L5" s="21">
        <v>10</v>
      </c>
      <c r="M5" s="21">
        <f>K5*L5</f>
        <v>700</v>
      </c>
      <c r="N5" s="21">
        <v>0</v>
      </c>
      <c r="O5" s="21">
        <v>15</v>
      </c>
      <c r="P5" s="21">
        <f>N5*O5</f>
        <v>0</v>
      </c>
      <c r="Q5" s="21">
        <f>P5+M5+J5</f>
        <v>700</v>
      </c>
    </row>
    <row r="6" s="39" customFormat="1" ht="19.95" customHeight="1"/>
    <row r="7" s="39" customFormat="1" ht="19.95" customHeight="1"/>
    <row r="8" s="39" customFormat="1" ht="19.95" customHeight="1"/>
    <row r="9" s="39" customFormat="1" ht="19.95" customHeight="1"/>
    <row r="10" s="39" customFormat="1" ht="19.95" customHeight="1"/>
    <row r="11" s="39" customFormat="1" ht="19.95" customHeight="1"/>
    <row r="12" s="39" customFormat="1" ht="19.95" customHeight="1"/>
    <row r="13" s="39" customFormat="1" ht="19.95" customHeight="1"/>
    <row r="14" s="39" customFormat="1" ht="19.95" customHeight="1"/>
    <row r="15" s="39" customFormat="1" ht="19.95" customHeight="1"/>
    <row r="16" s="39" customFormat="1" ht="19.95" customHeight="1"/>
    <row r="17" s="39" customFormat="1" ht="19.95" customHeight="1"/>
    <row r="18" s="39" customFormat="1" ht="19.95" customHeight="1"/>
    <row r="19" s="39" customFormat="1" ht="19.95" customHeight="1"/>
  </sheetData>
  <mergeCells count="2">
    <mergeCell ref="A1:Q1"/>
    <mergeCell ref="A5:B5"/>
  </mergeCells>
  <pageMargins left="0.7" right="0.7" top="0.75" bottom="0.75" header="0.3" footer="0.3"/>
  <pageSetup paperSize="9" scale="75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Q5"/>
  <sheetViews>
    <sheetView zoomScale="86" zoomScaleNormal="86" workbookViewId="0">
      <selection activeCell="M12" sqref="M12"/>
    </sheetView>
  </sheetViews>
  <sheetFormatPr defaultColWidth="9" defaultRowHeight="14.25" outlineLevelRow="4"/>
  <cols>
    <col min="1" max="3" width="9" style="38"/>
    <col min="4" max="4" width="11.0916666666667" style="38" customWidth="1"/>
    <col min="5" max="5" width="11.5166666666667" style="38" customWidth="1"/>
    <col min="6" max="6" width="12.1583333333333" style="38" customWidth="1"/>
    <col min="7" max="7" width="13.425" style="38" customWidth="1"/>
    <col min="8" max="8" width="11.725" style="38" customWidth="1"/>
    <col min="9" max="9" width="8.88333333333333" style="38" customWidth="1"/>
    <col min="10" max="10" width="10.8833333333333" style="38" customWidth="1"/>
    <col min="11" max="16384" width="9" style="38"/>
  </cols>
  <sheetData>
    <row r="1" ht="25.5" spans="1:17">
      <c r="A1" s="1" t="s">
        <v>21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ht="61" customHeight="1" spans="1:17">
      <c r="A2" s="2" t="s">
        <v>1</v>
      </c>
      <c r="B2" s="2" t="s">
        <v>2</v>
      </c>
      <c r="C2" s="2" t="s">
        <v>39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10" t="s">
        <v>11</v>
      </c>
      <c r="L2" s="10" t="s">
        <v>9</v>
      </c>
      <c r="M2" s="12" t="s">
        <v>12</v>
      </c>
      <c r="N2" s="10" t="s">
        <v>13</v>
      </c>
      <c r="O2" s="10" t="s">
        <v>9</v>
      </c>
      <c r="P2" s="12" t="s">
        <v>14</v>
      </c>
      <c r="Q2" s="13" t="s">
        <v>15</v>
      </c>
    </row>
    <row r="3" ht="19.2" customHeight="1" spans="1:17">
      <c r="A3" s="3">
        <v>1</v>
      </c>
      <c r="B3" s="3" t="s">
        <v>21</v>
      </c>
      <c r="C3" s="4"/>
      <c r="D3" s="4"/>
      <c r="E3" s="3">
        <f>ROUND(D3*0.95,2)</f>
        <v>0</v>
      </c>
      <c r="F3" s="4"/>
      <c r="G3" s="5"/>
      <c r="H3" s="5">
        <f>ROUND(E3+G3,2)</f>
        <v>0</v>
      </c>
      <c r="I3" s="5">
        <v>20</v>
      </c>
      <c r="J3" s="5">
        <f>ROUND(H3*I3,2)</f>
        <v>0</v>
      </c>
      <c r="K3" s="11"/>
      <c r="L3" s="11"/>
      <c r="M3" s="11"/>
      <c r="N3" s="11"/>
      <c r="O3" s="11"/>
      <c r="P3" s="11"/>
      <c r="Q3" s="11"/>
    </row>
    <row r="4" ht="19.2" customHeight="1" spans="1:17">
      <c r="A4" s="3">
        <v>2</v>
      </c>
      <c r="B4" s="3" t="s">
        <v>21</v>
      </c>
      <c r="C4" s="4"/>
      <c r="D4" s="5"/>
      <c r="E4" s="3">
        <f>ROUND(D4*0.95,2)</f>
        <v>0</v>
      </c>
      <c r="F4" s="4"/>
      <c r="G4" s="5"/>
      <c r="H4" s="5">
        <f>ROUND(E4+G4,2)</f>
        <v>0</v>
      </c>
      <c r="I4" s="5">
        <v>20</v>
      </c>
      <c r="J4" s="5">
        <f>ROUND(H4*I4,2)</f>
        <v>0</v>
      </c>
      <c r="K4" s="11"/>
      <c r="L4" s="11"/>
      <c r="M4" s="11"/>
      <c r="N4" s="11"/>
      <c r="O4" s="11"/>
      <c r="P4" s="11"/>
      <c r="Q4" s="11"/>
    </row>
    <row r="5" ht="19.2" customHeight="1" spans="1:17">
      <c r="A5" s="6" t="s">
        <v>38</v>
      </c>
      <c r="B5" s="7"/>
      <c r="C5" s="7">
        <v>0</v>
      </c>
      <c r="D5" s="8">
        <f>SUM(D3:D4)</f>
        <v>0</v>
      </c>
      <c r="E5" s="8">
        <f>SUM(E3:E4)</f>
        <v>0</v>
      </c>
      <c r="F5" s="8"/>
      <c r="G5" s="9"/>
      <c r="H5" s="9">
        <f>SUM(H3:H4)</f>
        <v>0</v>
      </c>
      <c r="I5" s="9"/>
      <c r="J5" s="9">
        <f>SUM(J3:J4)</f>
        <v>0</v>
      </c>
      <c r="K5" s="11">
        <v>150</v>
      </c>
      <c r="L5" s="11">
        <v>10</v>
      </c>
      <c r="M5" s="11">
        <f>K5*L5</f>
        <v>1500</v>
      </c>
      <c r="N5" s="11">
        <v>120</v>
      </c>
      <c r="O5" s="11">
        <v>15</v>
      </c>
      <c r="P5" s="11">
        <f>O5*N5</f>
        <v>1800</v>
      </c>
      <c r="Q5" s="11">
        <f>P5+M5+J5</f>
        <v>3300</v>
      </c>
    </row>
  </sheetData>
  <mergeCells count="2">
    <mergeCell ref="A1:Q1"/>
    <mergeCell ref="A5:B5"/>
  </mergeCells>
  <pageMargins left="0.7" right="0.7" top="0.75" bottom="0.75" header="0.3" footer="0.3"/>
  <pageSetup paperSize="9" scale="75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Q6"/>
  <sheetViews>
    <sheetView zoomScale="87" zoomScaleNormal="87" workbookViewId="0">
      <selection activeCell="N10" sqref="N10"/>
    </sheetView>
  </sheetViews>
  <sheetFormatPr defaultColWidth="9" defaultRowHeight="14.25" outlineLevelRow="5"/>
  <cols>
    <col min="1" max="1" width="9" style="32"/>
    <col min="2" max="2" width="9.10833333333333" style="32" customWidth="1"/>
    <col min="3" max="3" width="8.04166666666667" style="32" customWidth="1"/>
    <col min="4" max="4" width="10.4416666666667" style="32" customWidth="1"/>
    <col min="5" max="5" width="11.175" style="32" customWidth="1"/>
    <col min="6" max="6" width="11.075" style="32" customWidth="1"/>
    <col min="7" max="7" width="13.4833333333333" style="32" customWidth="1"/>
    <col min="8" max="8" width="10.975" style="32" customWidth="1"/>
    <col min="9" max="9" width="7" style="32" customWidth="1"/>
    <col min="10" max="10" width="11.6666666666667" style="32" customWidth="1"/>
    <col min="11" max="11" width="12.0083333333333" style="32" customWidth="1"/>
    <col min="12" max="12" width="9" style="32"/>
    <col min="13" max="13" width="10.5416666666667" style="32" customWidth="1"/>
    <col min="14" max="14" width="11.1833333333333" style="32" customWidth="1"/>
    <col min="15" max="16384" width="9" style="32"/>
  </cols>
  <sheetData>
    <row r="1" ht="25.5" spans="1:17">
      <c r="A1" s="1" t="s">
        <v>22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ht="64" customHeight="1" spans="1:17">
      <c r="A2" s="14" t="s">
        <v>1</v>
      </c>
      <c r="B2" s="14" t="s">
        <v>2</v>
      </c>
      <c r="C2" s="14" t="s">
        <v>39</v>
      </c>
      <c r="D2" s="14" t="s">
        <v>4</v>
      </c>
      <c r="E2" s="14" t="s">
        <v>5</v>
      </c>
      <c r="F2" s="14" t="s">
        <v>6</v>
      </c>
      <c r="G2" s="14" t="s">
        <v>7</v>
      </c>
      <c r="H2" s="14" t="s">
        <v>8</v>
      </c>
      <c r="I2" s="14" t="s">
        <v>9</v>
      </c>
      <c r="J2" s="14" t="s">
        <v>10</v>
      </c>
      <c r="K2" s="10" t="s">
        <v>11</v>
      </c>
      <c r="L2" s="10" t="s">
        <v>9</v>
      </c>
      <c r="M2" s="12" t="s">
        <v>12</v>
      </c>
      <c r="N2" s="10" t="s">
        <v>13</v>
      </c>
      <c r="O2" s="10" t="s">
        <v>9</v>
      </c>
      <c r="P2" s="12" t="s">
        <v>14</v>
      </c>
      <c r="Q2" s="13" t="s">
        <v>15</v>
      </c>
    </row>
    <row r="3" ht="19" customHeight="1" spans="1:17">
      <c r="A3" s="15">
        <v>1</v>
      </c>
      <c r="B3" s="15" t="s">
        <v>22</v>
      </c>
      <c r="C3" s="37" t="s">
        <v>47</v>
      </c>
      <c r="D3" s="37">
        <f>17*8.5</f>
        <v>144.5</v>
      </c>
      <c r="E3" s="15">
        <f>ROUND(D3*0.95,2)</f>
        <v>137.28</v>
      </c>
      <c r="F3" s="4"/>
      <c r="G3" s="20">
        <f>ROUND(F3*1.53,2)</f>
        <v>0</v>
      </c>
      <c r="H3" s="20">
        <f>ROUND(E3+G3,2)</f>
        <v>137.28</v>
      </c>
      <c r="I3" s="20">
        <v>20</v>
      </c>
      <c r="J3" s="20">
        <f>ROUND(H3*I3,0)</f>
        <v>2746</v>
      </c>
      <c r="K3" s="30"/>
      <c r="L3" s="30"/>
      <c r="M3" s="30"/>
      <c r="N3" s="30"/>
      <c r="O3" s="30"/>
      <c r="P3" s="30"/>
      <c r="Q3" s="30"/>
    </row>
    <row r="4" ht="19" customHeight="1" spans="1:17">
      <c r="A4" s="15">
        <v>2</v>
      </c>
      <c r="B4" s="15" t="s">
        <v>22</v>
      </c>
      <c r="C4" s="37" t="s">
        <v>48</v>
      </c>
      <c r="D4" s="37">
        <f>14.4*8+4.2*8*2</f>
        <v>182.4</v>
      </c>
      <c r="E4" s="15">
        <f>ROUND(D4*0.95,2)</f>
        <v>173.28</v>
      </c>
      <c r="F4" s="4"/>
      <c r="G4" s="20">
        <f>ROUND(F4*1.53,2)</f>
        <v>0</v>
      </c>
      <c r="H4" s="20">
        <f>ROUND(E4+G4,2)</f>
        <v>173.28</v>
      </c>
      <c r="I4" s="20">
        <v>20</v>
      </c>
      <c r="J4" s="20">
        <f>ROUND(H4*I4,0)</f>
        <v>3466</v>
      </c>
      <c r="K4" s="30"/>
      <c r="L4" s="30"/>
      <c r="M4" s="30"/>
      <c r="N4" s="30"/>
      <c r="O4" s="30"/>
      <c r="P4" s="30"/>
      <c r="Q4" s="30"/>
    </row>
    <row r="5" ht="22" customHeight="1" spans="1:17">
      <c r="A5" s="17" t="s">
        <v>38</v>
      </c>
      <c r="B5" s="18"/>
      <c r="C5" s="18">
        <v>2</v>
      </c>
      <c r="D5" s="19">
        <f>SUM(D3:D4)</f>
        <v>326.9</v>
      </c>
      <c r="E5" s="19">
        <f>SUM(E3:E4)</f>
        <v>310.56</v>
      </c>
      <c r="F5" s="19">
        <f>SUM(F3:F4)</f>
        <v>0</v>
      </c>
      <c r="G5" s="21">
        <f>SUM(G3:G4)</f>
        <v>0</v>
      </c>
      <c r="H5" s="21">
        <f>SUM(H3:H4)</f>
        <v>310.56</v>
      </c>
      <c r="I5" s="21"/>
      <c r="J5" s="21">
        <f>SUM(J3:J4)</f>
        <v>6212</v>
      </c>
      <c r="K5" s="30">
        <v>260</v>
      </c>
      <c r="L5" s="30">
        <v>10</v>
      </c>
      <c r="M5" s="30">
        <f>K5*L5</f>
        <v>2600</v>
      </c>
      <c r="N5" s="30">
        <v>180</v>
      </c>
      <c r="O5" s="30">
        <v>15</v>
      </c>
      <c r="P5" s="30">
        <f>N5*O5</f>
        <v>2700</v>
      </c>
      <c r="Q5" s="30">
        <f>P5+M5+J5</f>
        <v>11512</v>
      </c>
    </row>
    <row r="6" ht="13.8" customHeight="1"/>
  </sheetData>
  <mergeCells count="2">
    <mergeCell ref="A1:Q1"/>
    <mergeCell ref="A5:B5"/>
  </mergeCells>
  <pageMargins left="0.7" right="0.7" top="0.75" bottom="0.75" header="0.3" footer="0.3"/>
  <pageSetup paperSize="9" scale="75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Q11"/>
  <sheetViews>
    <sheetView zoomScale="85" zoomScaleNormal="85" workbookViewId="0">
      <selection activeCell="N8" sqref="N8"/>
    </sheetView>
  </sheetViews>
  <sheetFormatPr defaultColWidth="9" defaultRowHeight="14.25"/>
  <cols>
    <col min="1" max="3" width="9" style="32"/>
    <col min="4" max="4" width="10.1583333333333" style="32" customWidth="1"/>
    <col min="5" max="5" width="11.4333333333333" style="32" customWidth="1"/>
    <col min="6" max="6" width="11.6583333333333" style="32" customWidth="1"/>
    <col min="7" max="7" width="13.1583333333333" style="32" customWidth="1"/>
    <col min="8" max="8" width="10.0583333333333" style="32" customWidth="1"/>
    <col min="9" max="9" width="8.76666666666667" style="32" customWidth="1"/>
    <col min="10" max="10" width="10.8" style="32" customWidth="1"/>
    <col min="11" max="11" width="12.0833333333333" style="32" customWidth="1"/>
    <col min="12" max="12" width="9" style="32"/>
    <col min="13" max="13" width="11.4416666666667" style="32" customWidth="1"/>
    <col min="14" max="14" width="11.225" style="32" customWidth="1"/>
    <col min="15" max="16" width="9" style="32"/>
    <col min="17" max="17" width="9.18333333333333" style="32"/>
    <col min="18" max="16384" width="9" style="32"/>
  </cols>
  <sheetData>
    <row r="1" ht="25.5" spans="1:17">
      <c r="A1" s="1" t="s">
        <v>23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ht="66" customHeight="1" spans="1:17">
      <c r="A2" s="14" t="s">
        <v>1</v>
      </c>
      <c r="B2" s="14" t="s">
        <v>2</v>
      </c>
      <c r="C2" s="14" t="s">
        <v>39</v>
      </c>
      <c r="D2" s="14" t="s">
        <v>4</v>
      </c>
      <c r="E2" s="14" t="s">
        <v>5</v>
      </c>
      <c r="F2" s="14" t="s">
        <v>6</v>
      </c>
      <c r="G2" s="14" t="s">
        <v>7</v>
      </c>
      <c r="H2" s="14" t="s">
        <v>8</v>
      </c>
      <c r="I2" s="14" t="s">
        <v>9</v>
      </c>
      <c r="J2" s="14" t="s">
        <v>10</v>
      </c>
      <c r="K2" s="10" t="s">
        <v>11</v>
      </c>
      <c r="L2" s="10" t="s">
        <v>9</v>
      </c>
      <c r="M2" s="12" t="s">
        <v>12</v>
      </c>
      <c r="N2" s="10" t="s">
        <v>13</v>
      </c>
      <c r="O2" s="10" t="s">
        <v>9</v>
      </c>
      <c r="P2" s="12" t="s">
        <v>14</v>
      </c>
      <c r="Q2" s="13" t="s">
        <v>15</v>
      </c>
    </row>
    <row r="3" ht="21.6" customHeight="1" spans="1:17">
      <c r="A3" s="15">
        <v>1</v>
      </c>
      <c r="B3" s="15" t="s">
        <v>23</v>
      </c>
      <c r="C3" s="23" t="s">
        <v>49</v>
      </c>
      <c r="D3" s="23">
        <f>12*6.7</f>
        <v>80.4</v>
      </c>
      <c r="E3" s="15">
        <f>ROUND(D3*0.95,2)</f>
        <v>76.38</v>
      </c>
      <c r="F3" s="4"/>
      <c r="G3" s="20"/>
      <c r="H3" s="20">
        <f>ROUND(E3+G3,2)</f>
        <v>76.38</v>
      </c>
      <c r="I3" s="20">
        <v>20</v>
      </c>
      <c r="J3" s="20">
        <f>ROUND(H3*I3,0)</f>
        <v>1528</v>
      </c>
      <c r="K3" s="30"/>
      <c r="L3" s="30"/>
      <c r="M3" s="30"/>
      <c r="N3" s="30"/>
      <c r="O3" s="30"/>
      <c r="P3" s="30"/>
      <c r="Q3" s="30"/>
    </row>
    <row r="4" customFormat="1" ht="21.6" customHeight="1" spans="1:17">
      <c r="A4" s="15">
        <v>2</v>
      </c>
      <c r="B4" s="15" t="s">
        <v>23</v>
      </c>
      <c r="C4" s="23" t="s">
        <v>50</v>
      </c>
      <c r="D4" s="23">
        <f>18*6</f>
        <v>108</v>
      </c>
      <c r="E4" s="15">
        <f>ROUND(D4*0.95,2)</f>
        <v>102.6</v>
      </c>
      <c r="F4" s="4"/>
      <c r="G4" s="20"/>
      <c r="H4" s="20">
        <f>ROUND(E4+G4,2)</f>
        <v>102.6</v>
      </c>
      <c r="I4" s="20">
        <v>20</v>
      </c>
      <c r="J4" s="20">
        <f>ROUND(H4*I4,0)</f>
        <v>2052</v>
      </c>
      <c r="K4" s="30"/>
      <c r="L4" s="30"/>
      <c r="M4" s="30"/>
      <c r="N4" s="30"/>
      <c r="O4" s="30"/>
      <c r="P4" s="30"/>
      <c r="Q4" s="30"/>
    </row>
    <row r="5" customFormat="1" ht="21.6" customHeight="1" spans="1:17">
      <c r="A5" s="15">
        <v>3</v>
      </c>
      <c r="B5" s="15" t="s">
        <v>23</v>
      </c>
      <c r="C5" s="33" t="s">
        <v>51</v>
      </c>
      <c r="D5" s="23">
        <f>12.5*12</f>
        <v>150</v>
      </c>
      <c r="E5" s="15">
        <f>ROUND(D5*0.95,2)</f>
        <v>142.5</v>
      </c>
      <c r="F5" s="4"/>
      <c r="G5" s="20"/>
      <c r="H5" s="20">
        <f>ROUND(E5+G5,2)</f>
        <v>142.5</v>
      </c>
      <c r="I5" s="20">
        <v>20</v>
      </c>
      <c r="J5" s="20">
        <f>ROUND(H5*I5,0)</f>
        <v>2850</v>
      </c>
      <c r="K5" s="30"/>
      <c r="L5" s="30"/>
      <c r="M5" s="30"/>
      <c r="N5" s="30"/>
      <c r="O5" s="30"/>
      <c r="P5" s="30"/>
      <c r="Q5" s="30"/>
    </row>
    <row r="6" customFormat="1" ht="21.6" customHeight="1" spans="1:17">
      <c r="A6" s="15">
        <v>4</v>
      </c>
      <c r="B6" s="15" t="s">
        <v>23</v>
      </c>
      <c r="C6" s="33"/>
      <c r="D6" s="23"/>
      <c r="E6" s="15">
        <f>ROUND(D6*0.95,2)</f>
        <v>0</v>
      </c>
      <c r="F6" s="4"/>
      <c r="G6" s="20"/>
      <c r="H6" s="20"/>
      <c r="I6" s="20"/>
      <c r="J6" s="20"/>
      <c r="K6" s="30"/>
      <c r="L6" s="30"/>
      <c r="M6" s="30"/>
      <c r="N6" s="30"/>
      <c r="O6" s="30"/>
      <c r="P6" s="30"/>
      <c r="Q6" s="30"/>
    </row>
    <row r="7" ht="21.6" customHeight="1" spans="1:17">
      <c r="A7" s="17" t="s">
        <v>38</v>
      </c>
      <c r="B7" s="18"/>
      <c r="C7" s="18">
        <v>3</v>
      </c>
      <c r="D7" s="19">
        <f>SUM(D3:D6)</f>
        <v>338.4</v>
      </c>
      <c r="E7" s="19">
        <f>SUM(E3:E6)</f>
        <v>321.48</v>
      </c>
      <c r="F7" s="19"/>
      <c r="G7" s="21"/>
      <c r="H7" s="21">
        <f>SUM(H3:H6)</f>
        <v>321.48</v>
      </c>
      <c r="I7" s="21"/>
      <c r="J7" s="21">
        <f>SUM(J3:J6)</f>
        <v>6430</v>
      </c>
      <c r="K7" s="30">
        <v>500</v>
      </c>
      <c r="L7" s="30">
        <v>10</v>
      </c>
      <c r="M7" s="30">
        <f>K7*L7</f>
        <v>5000</v>
      </c>
      <c r="N7" s="30">
        <v>130</v>
      </c>
      <c r="O7" s="30">
        <v>15</v>
      </c>
      <c r="P7" s="30">
        <f>N7*O7</f>
        <v>1950</v>
      </c>
      <c r="Q7" s="30">
        <f>P7+M7+J7</f>
        <v>13380</v>
      </c>
    </row>
    <row r="11" spans="14:14">
      <c r="N11" s="32">
        <v>0</v>
      </c>
    </row>
  </sheetData>
  <mergeCells count="2">
    <mergeCell ref="A1:Q1"/>
    <mergeCell ref="A7:B7"/>
  </mergeCells>
  <pageMargins left="0.7" right="0.7" top="0.75" bottom="0.75" header="0.3" footer="0.3"/>
  <pageSetup paperSize="9" scale="75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24</vt:i4>
      </vt:variant>
    </vt:vector>
  </HeadingPairs>
  <TitlesOfParts>
    <vt:vector size="24" baseType="lpstr">
      <vt:lpstr>总计</vt:lpstr>
      <vt:lpstr>贾沟10</vt:lpstr>
      <vt:lpstr>小石门10</vt:lpstr>
      <vt:lpstr>桃邦10</vt:lpstr>
      <vt:lpstr>肖家庄10</vt:lpstr>
      <vt:lpstr>申峪10</vt:lpstr>
      <vt:lpstr>上麻10</vt:lpstr>
      <vt:lpstr>河庄10</vt:lpstr>
      <vt:lpstr>齐家庄10</vt:lpstr>
      <vt:lpstr>院头村10</vt:lpstr>
      <vt:lpstr>叩家庵10</vt:lpstr>
      <vt:lpstr>大石门10</vt:lpstr>
      <vt:lpstr>花木10</vt:lpstr>
      <vt:lpstr>曹家庄</vt:lpstr>
      <vt:lpstr>河东村</vt:lpstr>
      <vt:lpstr>石路村</vt:lpstr>
      <vt:lpstr>下麻</vt:lpstr>
      <vt:lpstr>西会</vt:lpstr>
      <vt:lpstr>胡家庵</vt:lpstr>
      <vt:lpstr>瓦窑</vt:lpstr>
      <vt:lpstr>杜家沟</vt:lpstr>
      <vt:lpstr>口头</vt:lpstr>
      <vt:lpstr>老师会</vt:lpstr>
      <vt:lpstr>赵家庄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zfb</cp:lastModifiedBy>
  <dcterms:created xsi:type="dcterms:W3CDTF">2021-08-01T17:58:00Z</dcterms:created>
  <cp:lastPrinted>2021-10-22T13:56:00Z</cp:lastPrinted>
  <dcterms:modified xsi:type="dcterms:W3CDTF">2025-11-25T10:17:23Z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746A1CB8CD204D1AAD23B2AC290761B5</vt:lpwstr>
  </property>
  <property fmtid="{D5CDD505-2E9C-101B-9397-08002B2CF9AE}" pid="3" name="KSOProductBuildVer">
    <vt:lpwstr>2052-11.8.2.1114</vt:lpwstr>
  </property>
</Properties>
</file>