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885"/>
  </bookViews>
  <sheets>
    <sheet name="总计" sheetId="1" r:id="rId1"/>
    <sheet name="朝阳村0" sheetId="23" r:id="rId2"/>
    <sheet name="北潘0" sheetId="16" r:id="rId3"/>
    <sheet name="三阵0" sheetId="8" r:id="rId4"/>
    <sheet name="都户0" sheetId="2" r:id="rId5"/>
    <sheet name="北水峪0" sheetId="12" r:id="rId6"/>
    <sheet name="巡检司0" sheetId="13" r:id="rId7"/>
    <sheet name="岭根底0" sheetId="14" r:id="rId8"/>
    <sheet name="南潘0" sheetId="27" r:id="rId9"/>
    <sheet name="田村0" sheetId="29" r:id="rId10"/>
    <sheet name="军营0" sheetId="30" r:id="rId11"/>
    <sheet name="孟府0" sheetId="31" r:id="rId12"/>
    <sheet name="丁家庄0" sheetId="32" r:id="rId13"/>
    <sheet name="李家庄0" sheetId="33" r:id="rId14"/>
    <sheet name="许亭村0" sheetId="34" r:id="rId15"/>
    <sheet name="白城口0" sheetId="35" r:id="rId16"/>
    <sheet name="尖山0" sheetId="36" r:id="rId17"/>
    <sheet name="黄家沟0" sheetId="37" r:id="rId18"/>
    <sheet name="刘家沟0" sheetId="38" r:id="rId19"/>
  </sheets>
  <calcPr calcId="144525"/>
</workbook>
</file>

<file path=xl/sharedStrings.xml><?xml version="1.0" encoding="utf-8"?>
<sst xmlns="http://schemas.openxmlformats.org/spreadsheetml/2006/main" count="496" uniqueCount="60">
  <si>
    <t>许亭镇总计</t>
  </si>
  <si>
    <t>序号</t>
  </si>
  <si>
    <t>行政村</t>
  </si>
  <si>
    <t>户数</t>
  </si>
  <si>
    <t>已拆除房屋面积（㎡）</t>
  </si>
  <si>
    <t>拆除房屋清运垃圾量（m³）</t>
  </si>
  <si>
    <t>残垣断壁或围墙方量（m³）</t>
  </si>
  <si>
    <t>残垣断壁或围墙清运垃圾量（m³）</t>
  </si>
  <si>
    <t>建筑垃圾总方量（m³）</t>
  </si>
  <si>
    <t>单价（元/m³）</t>
  </si>
  <si>
    <t>总价（元）</t>
  </si>
  <si>
    <t>清运积存土石垃圾方量（m³）</t>
  </si>
  <si>
    <t>清运积存土石垃圾总价（元）</t>
  </si>
  <si>
    <t>清运柴草类垃圾方量（m³）</t>
  </si>
  <si>
    <t>清运柴草总价（元）</t>
  </si>
  <si>
    <t>总计(元)</t>
  </si>
  <si>
    <t>朝阳村</t>
  </si>
  <si>
    <t>北潘村</t>
  </si>
  <si>
    <t>都户村</t>
  </si>
  <si>
    <t>北水峪村</t>
  </si>
  <si>
    <t>巡检司村</t>
  </si>
  <si>
    <t>岭根底</t>
  </si>
  <si>
    <t>南潘村</t>
  </si>
  <si>
    <t>田村</t>
  </si>
  <si>
    <t>军营村</t>
  </si>
  <si>
    <t>孟府村</t>
  </si>
  <si>
    <t>刘家沟村</t>
  </si>
  <si>
    <t>合计：</t>
  </si>
  <si>
    <t>姓名</t>
  </si>
  <si>
    <t>王江波</t>
  </si>
  <si>
    <t>王宗明</t>
  </si>
  <si>
    <t>穆乐义</t>
  </si>
  <si>
    <t>三阵村</t>
  </si>
  <si>
    <t>董丽朋</t>
  </si>
  <si>
    <t>郝银法</t>
  </si>
  <si>
    <t>李占元</t>
  </si>
  <si>
    <t>李振江</t>
  </si>
  <si>
    <t>闫彩琪</t>
  </si>
  <si>
    <t>邢平学</t>
  </si>
  <si>
    <t>岭根底村</t>
  </si>
  <si>
    <t>陈松</t>
  </si>
  <si>
    <t>陈春校</t>
  </si>
  <si>
    <t>褚录朝</t>
  </si>
  <si>
    <t>商录恒</t>
  </si>
  <si>
    <t>商现玲</t>
  </si>
  <si>
    <t>耿振县</t>
  </si>
  <si>
    <t>张彦良</t>
  </si>
  <si>
    <t>丁家庄村</t>
  </si>
  <si>
    <t>丁家庄</t>
  </si>
  <si>
    <t>李家庄村</t>
  </si>
  <si>
    <t>李家庄</t>
  </si>
  <si>
    <t>许亭村</t>
  </si>
  <si>
    <t>白城口村</t>
  </si>
  <si>
    <t>尖山村</t>
  </si>
  <si>
    <t>黄家沟村</t>
  </si>
  <si>
    <t>黄家沟</t>
  </si>
  <si>
    <t>刘家沟</t>
  </si>
  <si>
    <t>郑世忠</t>
  </si>
  <si>
    <t>郑二平</t>
  </si>
  <si>
    <t>秦征妮</t>
  </si>
</sst>
</file>

<file path=xl/styles.xml><?xml version="1.0" encoding="utf-8"?>
<styleSheet xmlns="http://schemas.openxmlformats.org/spreadsheetml/2006/main">
  <numFmts count="6">
    <numFmt numFmtId="176" formatCode="0_ "/>
    <numFmt numFmtId="177" formatCode="0.00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20"/>
      <name val="宋体"/>
      <charset val="134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</font>
    <font>
      <b/>
      <sz val="20"/>
      <name val="宋体"/>
      <charset val="134"/>
    </font>
    <font>
      <sz val="12"/>
      <name val="宋体"/>
      <charset val="134"/>
    </font>
    <font>
      <b/>
      <sz val="24"/>
      <name val="宋体"/>
      <charset val="134"/>
    </font>
    <font>
      <b/>
      <sz val="2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7" fillId="12" borderId="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2" fillId="21" borderId="5" applyNumberFormat="0" applyAlignment="0" applyProtection="0">
      <alignment vertical="center"/>
    </xf>
    <xf numFmtId="0" fontId="28" fillId="12" borderId="11" applyNumberFormat="0" applyAlignment="0" applyProtection="0">
      <alignment vertical="center"/>
    </xf>
    <xf numFmtId="0" fontId="26" fillId="26" borderId="10" applyNumberFormat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0" fillId="15" borderId="9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1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right" vertical="center" wrapText="1"/>
    </xf>
    <xf numFmtId="0" fontId="2" fillId="2" borderId="3" xfId="0" applyNumberFormat="1" applyFont="1" applyFill="1" applyBorder="1" applyAlignment="1">
      <alignment horizontal="right" vertical="center" wrapText="1"/>
    </xf>
    <xf numFmtId="0" fontId="2" fillId="2" borderId="3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2" borderId="0" xfId="0" applyNumberFormat="1" applyFont="1" applyFill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6" fillId="2" borderId="3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>
      <alignment vertical="center"/>
    </xf>
    <xf numFmtId="0" fontId="4" fillId="2" borderId="0" xfId="0" applyNumberFormat="1" applyFont="1" applyFill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 wrapText="1"/>
    </xf>
    <xf numFmtId="0" fontId="4" fillId="2" borderId="0" xfId="0" applyNumberFormat="1" applyFont="1" applyFill="1">
      <alignment vertical="center"/>
    </xf>
    <xf numFmtId="0" fontId="7" fillId="2" borderId="0" xfId="0" applyNumberFormat="1" applyFont="1" applyFill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2" borderId="0" xfId="0" applyNumberFormat="1" applyFont="1" applyFill="1" applyAlignment="1">
      <alignment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4" fillId="2" borderId="0" xfId="0" applyNumberFormat="1" applyFont="1" applyFill="1" applyBorder="1" applyAlignment="1">
      <alignment vertical="center" wrapText="1"/>
    </xf>
    <xf numFmtId="0" fontId="9" fillId="2" borderId="0" xfId="0" applyNumberFormat="1" applyFont="1" applyFill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177" fontId="4" fillId="0" borderId="0" xfId="0" applyNumberFormat="1" applyFont="1" applyFill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177" fontId="2" fillId="0" borderId="4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177" fontId="4" fillId="0" borderId="0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2" Type="http://schemas.openxmlformats.org/officeDocument/2006/relationships/sharedStrings" Target="sharedStrings.xml"/><Relationship Id="rId21" Type="http://schemas.openxmlformats.org/officeDocument/2006/relationships/styles" Target="styles.xml"/><Relationship Id="rId20" Type="http://schemas.openxmlformats.org/officeDocument/2006/relationships/theme" Target="theme/theme1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C00000"/>
  </sheetPr>
  <dimension ref="A1:Q27"/>
  <sheetViews>
    <sheetView tabSelected="1" zoomScale="87" zoomScaleNormal="87" workbookViewId="0">
      <selection activeCell="A1" sqref="A1:Q1"/>
    </sheetView>
  </sheetViews>
  <sheetFormatPr defaultColWidth="8.89166666666667" defaultRowHeight="14.25"/>
  <cols>
    <col min="1" max="1" width="5.95833333333333" style="34" customWidth="1"/>
    <col min="2" max="2" width="8.54166666666667" style="34" customWidth="1"/>
    <col min="3" max="3" width="6.21666666666667" style="34" customWidth="1"/>
    <col min="4" max="4" width="10.275" style="34" customWidth="1"/>
    <col min="5" max="5" width="11.4583333333333" style="35" customWidth="1"/>
    <col min="6" max="6" width="12.0083333333333" style="35" customWidth="1"/>
    <col min="7" max="7" width="13.0583333333333" style="35" customWidth="1"/>
    <col min="8" max="8" width="12.9416666666667" style="35" customWidth="1"/>
    <col min="9" max="9" width="7.73333333333333" style="34" customWidth="1"/>
    <col min="10" max="10" width="10.7583333333333" style="35" customWidth="1"/>
    <col min="11" max="11" width="12.7333333333333" style="34" customWidth="1"/>
    <col min="12" max="12" width="8.03333333333333" style="34" customWidth="1"/>
    <col min="13" max="13" width="13.0583333333333" style="34" customWidth="1"/>
    <col min="14" max="14" width="10.5583333333333" style="34" customWidth="1"/>
    <col min="15" max="15" width="8.89166666666667" style="34"/>
    <col min="16" max="16" width="9.6" style="34" customWidth="1"/>
    <col min="17" max="17" width="11.3666666666667" style="34"/>
    <col min="18" max="16384" width="8.89166666666667" style="34"/>
  </cols>
  <sheetData>
    <row r="1" ht="43" customHeight="1" spans="1:17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</row>
    <row r="2" ht="62" customHeight="1" spans="1:17">
      <c r="A2" s="18" t="s">
        <v>1</v>
      </c>
      <c r="B2" s="37" t="s">
        <v>2</v>
      </c>
      <c r="C2" s="37" t="s">
        <v>3</v>
      </c>
      <c r="D2" s="18" t="s">
        <v>4</v>
      </c>
      <c r="E2" s="43" t="s">
        <v>5</v>
      </c>
      <c r="F2" s="43" t="s">
        <v>6</v>
      </c>
      <c r="G2" s="43" t="s">
        <v>7</v>
      </c>
      <c r="H2" s="43" t="s">
        <v>8</v>
      </c>
      <c r="I2" s="18" t="s">
        <v>9</v>
      </c>
      <c r="J2" s="43" t="s">
        <v>10</v>
      </c>
      <c r="K2" s="18" t="s">
        <v>11</v>
      </c>
      <c r="L2" s="18" t="s">
        <v>9</v>
      </c>
      <c r="M2" s="18" t="s">
        <v>12</v>
      </c>
      <c r="N2" s="18" t="s">
        <v>13</v>
      </c>
      <c r="O2" s="18" t="s">
        <v>9</v>
      </c>
      <c r="P2" s="18" t="s">
        <v>14</v>
      </c>
      <c r="Q2" s="20" t="s">
        <v>15</v>
      </c>
    </row>
    <row r="3" ht="16" customHeight="1" spans="1:17">
      <c r="A3" s="38">
        <v>1</v>
      </c>
      <c r="B3" s="39" t="s">
        <v>16</v>
      </c>
      <c r="C3" s="39">
        <f>朝阳村0!C11</f>
        <v>0</v>
      </c>
      <c r="D3" s="39">
        <f>朝阳村0!D11</f>
        <v>0</v>
      </c>
      <c r="E3" s="44">
        <f>朝阳村0!E11</f>
        <v>0</v>
      </c>
      <c r="F3" s="45">
        <f>朝阳村0!F11</f>
        <v>0</v>
      </c>
      <c r="G3" s="44">
        <f>朝阳村0!G11</f>
        <v>0</v>
      </c>
      <c r="H3" s="44">
        <f>朝阳村0!H11</f>
        <v>0</v>
      </c>
      <c r="I3" s="38">
        <v>22</v>
      </c>
      <c r="J3" s="48">
        <f>朝阳村0!J11</f>
        <v>0</v>
      </c>
      <c r="K3" s="11">
        <f>朝阳村0!K11</f>
        <v>490</v>
      </c>
      <c r="L3" s="11">
        <v>10</v>
      </c>
      <c r="M3" s="11">
        <f t="shared" ref="M3:M10" si="0">K3*L3</f>
        <v>4900</v>
      </c>
      <c r="N3" s="11">
        <f>朝阳村0!N11</f>
        <v>350</v>
      </c>
      <c r="O3" s="11">
        <v>15</v>
      </c>
      <c r="P3" s="11">
        <f t="shared" ref="P3:P10" si="1">N3*O3</f>
        <v>5250</v>
      </c>
      <c r="Q3" s="11">
        <f t="shared" ref="Q3:Q10" si="2">J3+M3+P3</f>
        <v>10150</v>
      </c>
    </row>
    <row r="4" ht="16" customHeight="1" spans="1:17">
      <c r="A4" s="38">
        <v>2</v>
      </c>
      <c r="B4" s="24" t="s">
        <v>17</v>
      </c>
      <c r="C4" s="39">
        <f>北潘0!C14</f>
        <v>3</v>
      </c>
      <c r="D4" s="39">
        <f>北潘0!D14</f>
        <v>81</v>
      </c>
      <c r="E4" s="44">
        <f>D4*0.95</f>
        <v>76.95</v>
      </c>
      <c r="F4" s="45">
        <f>北潘0!F14</f>
        <v>8.64</v>
      </c>
      <c r="G4" s="44">
        <f>F4*1.53</f>
        <v>13.2192</v>
      </c>
      <c r="H4" s="44">
        <f>E4+G4</f>
        <v>90.1692</v>
      </c>
      <c r="I4" s="38">
        <v>22</v>
      </c>
      <c r="J4" s="48">
        <f>北潘0!J14</f>
        <v>1984</v>
      </c>
      <c r="K4" s="11">
        <f>北潘0!K14</f>
        <v>580</v>
      </c>
      <c r="L4" s="11">
        <v>10</v>
      </c>
      <c r="M4" s="11">
        <f t="shared" si="0"/>
        <v>5800</v>
      </c>
      <c r="N4" s="11">
        <f>北潘0!N14</f>
        <v>330</v>
      </c>
      <c r="O4" s="11">
        <v>15</v>
      </c>
      <c r="P4" s="11">
        <f t="shared" si="1"/>
        <v>4950</v>
      </c>
      <c r="Q4" s="11">
        <f t="shared" si="2"/>
        <v>12734</v>
      </c>
    </row>
    <row r="5" s="33" customFormat="1" ht="16" customHeight="1" spans="1:17">
      <c r="A5" s="38">
        <v>3</v>
      </c>
      <c r="B5" s="39" t="str">
        <f>三阵0!A1</f>
        <v>三阵村</v>
      </c>
      <c r="C5" s="39">
        <f>三阵0!C10</f>
        <v>2</v>
      </c>
      <c r="D5" s="39">
        <f>三阵0!D10</f>
        <v>261.5</v>
      </c>
      <c r="E5" s="44">
        <f>三阵0!E10</f>
        <v>248.43</v>
      </c>
      <c r="F5" s="45">
        <f>三阵0!F10</f>
        <v>0</v>
      </c>
      <c r="G5" s="44">
        <f>三阵0!G10</f>
        <v>0</v>
      </c>
      <c r="H5" s="44">
        <f>三阵0!H10</f>
        <v>248.43</v>
      </c>
      <c r="I5" s="38">
        <v>22</v>
      </c>
      <c r="J5" s="48">
        <f>三阵0!J10</f>
        <v>5465</v>
      </c>
      <c r="K5" s="11">
        <f>三阵0!K10</f>
        <v>680</v>
      </c>
      <c r="L5" s="11">
        <v>10</v>
      </c>
      <c r="M5" s="11">
        <f t="shared" si="0"/>
        <v>6800</v>
      </c>
      <c r="N5" s="11">
        <f>三阵0!N10</f>
        <v>460</v>
      </c>
      <c r="O5" s="11">
        <v>15</v>
      </c>
      <c r="P5" s="11">
        <f t="shared" si="1"/>
        <v>6900</v>
      </c>
      <c r="Q5" s="11">
        <f t="shared" si="2"/>
        <v>19165</v>
      </c>
    </row>
    <row r="6" s="33" customFormat="1" ht="16" customHeight="1" spans="1:17">
      <c r="A6" s="38">
        <v>4</v>
      </c>
      <c r="B6" s="39" t="s">
        <v>18</v>
      </c>
      <c r="C6" s="39">
        <v>0</v>
      </c>
      <c r="D6" s="39">
        <f>都户0!D9</f>
        <v>0</v>
      </c>
      <c r="E6" s="44">
        <f>都户0!E9</f>
        <v>0</v>
      </c>
      <c r="F6" s="45">
        <f>都户0!F9</f>
        <v>0</v>
      </c>
      <c r="G6" s="44">
        <f>都户0!G9</f>
        <v>0</v>
      </c>
      <c r="H6" s="44">
        <f>都户0!H9</f>
        <v>0</v>
      </c>
      <c r="I6" s="38">
        <v>22</v>
      </c>
      <c r="J6" s="48">
        <f>都户0!J9</f>
        <v>0</v>
      </c>
      <c r="K6" s="11">
        <f>都户0!K9</f>
        <v>620</v>
      </c>
      <c r="L6" s="11">
        <v>10</v>
      </c>
      <c r="M6" s="11">
        <f t="shared" si="0"/>
        <v>6200</v>
      </c>
      <c r="N6" s="11">
        <f>都户0!N9</f>
        <v>540</v>
      </c>
      <c r="O6" s="11">
        <v>15</v>
      </c>
      <c r="P6" s="11">
        <f t="shared" si="1"/>
        <v>8100</v>
      </c>
      <c r="Q6" s="11">
        <f t="shared" si="2"/>
        <v>14300</v>
      </c>
    </row>
    <row r="7" s="33" customFormat="1" ht="16" customHeight="1" spans="1:17">
      <c r="A7" s="38">
        <v>5</v>
      </c>
      <c r="B7" s="40" t="s">
        <v>19</v>
      </c>
      <c r="C7" s="39">
        <f>北水峪0!C16</f>
        <v>3</v>
      </c>
      <c r="D7" s="39">
        <f>北水峪0!D16</f>
        <v>214</v>
      </c>
      <c r="E7" s="44">
        <f>北水峪0!E16</f>
        <v>203.3</v>
      </c>
      <c r="F7" s="45">
        <f>北水峪0!F16</f>
        <v>22.5</v>
      </c>
      <c r="G7" s="44">
        <f>北水峪0!G16</f>
        <v>34.43</v>
      </c>
      <c r="H7" s="44">
        <f>北水峪0!H16</f>
        <v>237.73</v>
      </c>
      <c r="I7" s="38">
        <v>22</v>
      </c>
      <c r="J7" s="48">
        <f>北水峪0!J16</f>
        <v>5230</v>
      </c>
      <c r="K7" s="11">
        <f>北水峪0!K16</f>
        <v>660</v>
      </c>
      <c r="L7" s="11">
        <v>10</v>
      </c>
      <c r="M7" s="11">
        <f t="shared" si="0"/>
        <v>6600</v>
      </c>
      <c r="N7" s="11">
        <f>北水峪0!N16</f>
        <v>370</v>
      </c>
      <c r="O7" s="11">
        <v>15</v>
      </c>
      <c r="P7" s="11">
        <f t="shared" si="1"/>
        <v>5550</v>
      </c>
      <c r="Q7" s="11">
        <f t="shared" si="2"/>
        <v>17380</v>
      </c>
    </row>
    <row r="8" s="33" customFormat="1" ht="16" customHeight="1" spans="1:17">
      <c r="A8" s="38">
        <v>6</v>
      </c>
      <c r="B8" s="39" t="s">
        <v>20</v>
      </c>
      <c r="C8" s="39">
        <f>巡检司0!C8</f>
        <v>1</v>
      </c>
      <c r="D8" s="39">
        <f>巡检司0!D8</f>
        <v>136</v>
      </c>
      <c r="E8" s="44">
        <f>巡检司0!E8</f>
        <v>129.2</v>
      </c>
      <c r="F8" s="45">
        <f>巡检司0!F8</f>
        <v>0</v>
      </c>
      <c r="G8" s="44">
        <f>巡检司0!G8</f>
        <v>0</v>
      </c>
      <c r="H8" s="44">
        <f>巡检司0!H8</f>
        <v>129.2</v>
      </c>
      <c r="I8" s="38">
        <v>22</v>
      </c>
      <c r="J8" s="48">
        <f>巡检司0!J8</f>
        <v>2842</v>
      </c>
      <c r="K8" s="11">
        <f>巡检司0!K8</f>
        <v>560</v>
      </c>
      <c r="L8" s="11">
        <v>10</v>
      </c>
      <c r="M8" s="11">
        <f t="shared" si="0"/>
        <v>5600</v>
      </c>
      <c r="N8" s="11">
        <f>巡检司0!N8</f>
        <v>460</v>
      </c>
      <c r="O8" s="11">
        <v>15</v>
      </c>
      <c r="P8" s="11">
        <f t="shared" si="1"/>
        <v>6900</v>
      </c>
      <c r="Q8" s="11">
        <f t="shared" si="2"/>
        <v>15342</v>
      </c>
    </row>
    <row r="9" s="33" customFormat="1" ht="16" customHeight="1" spans="1:17">
      <c r="A9" s="38">
        <v>7</v>
      </c>
      <c r="B9" s="41" t="s">
        <v>21</v>
      </c>
      <c r="C9" s="39">
        <f>岭根底0!C7</f>
        <v>0</v>
      </c>
      <c r="D9" s="39">
        <f>岭根底0!D7</f>
        <v>0</v>
      </c>
      <c r="E9" s="44">
        <f>岭根底0!E7</f>
        <v>0</v>
      </c>
      <c r="F9" s="45">
        <f>岭根底0!F7</f>
        <v>0</v>
      </c>
      <c r="G9" s="44">
        <f>岭根底0!G7</f>
        <v>0</v>
      </c>
      <c r="H9" s="44">
        <f>岭根底0!H7</f>
        <v>0</v>
      </c>
      <c r="I9" s="38">
        <v>22</v>
      </c>
      <c r="J9" s="48">
        <f>岭根底0!J7</f>
        <v>0</v>
      </c>
      <c r="K9" s="11">
        <f>岭根底0!K7</f>
        <v>850</v>
      </c>
      <c r="L9" s="11">
        <v>10</v>
      </c>
      <c r="M9" s="11">
        <f t="shared" si="0"/>
        <v>8500</v>
      </c>
      <c r="N9" s="11">
        <f>岭根底0!N7</f>
        <v>660</v>
      </c>
      <c r="O9" s="11">
        <v>15</v>
      </c>
      <c r="P9" s="11">
        <f t="shared" si="1"/>
        <v>9900</v>
      </c>
      <c r="Q9" s="11">
        <f t="shared" ref="Q9:Q20" si="3">J9+M9+P9</f>
        <v>18400</v>
      </c>
    </row>
    <row r="10" s="33" customFormat="1" ht="16" customHeight="1" spans="1:17">
      <c r="A10" s="38">
        <v>8</v>
      </c>
      <c r="B10" s="40" t="s">
        <v>22</v>
      </c>
      <c r="C10" s="39">
        <f>南潘0!C13</f>
        <v>3</v>
      </c>
      <c r="D10" s="39">
        <f>南潘0!D13</f>
        <v>331</v>
      </c>
      <c r="E10" s="44">
        <f>D10*0.95</f>
        <v>314.45</v>
      </c>
      <c r="F10" s="45">
        <f>南潘0!F13</f>
        <v>0</v>
      </c>
      <c r="G10" s="44">
        <f>F10*1.53</f>
        <v>0</v>
      </c>
      <c r="H10" s="44">
        <f>E10+G10</f>
        <v>314.45</v>
      </c>
      <c r="I10" s="38">
        <v>22</v>
      </c>
      <c r="J10" s="48">
        <f>南潘0!J13</f>
        <v>6918</v>
      </c>
      <c r="K10" s="11">
        <f>南潘0!K13</f>
        <v>550</v>
      </c>
      <c r="L10" s="11">
        <v>10</v>
      </c>
      <c r="M10" s="11">
        <f t="shared" si="0"/>
        <v>5500</v>
      </c>
      <c r="N10" s="11">
        <f>南潘0!N13</f>
        <v>460</v>
      </c>
      <c r="O10" s="11">
        <v>15</v>
      </c>
      <c r="P10" s="11">
        <f t="shared" si="1"/>
        <v>6900</v>
      </c>
      <c r="Q10" s="11">
        <f t="shared" si="3"/>
        <v>19318</v>
      </c>
    </row>
    <row r="11" s="33" customFormat="1" ht="16" customHeight="1" spans="1:17">
      <c r="A11" s="38">
        <v>9</v>
      </c>
      <c r="B11" s="40" t="s">
        <v>23</v>
      </c>
      <c r="C11" s="39">
        <f>田村0!C7</f>
        <v>2</v>
      </c>
      <c r="D11" s="39">
        <f>田村0!D7</f>
        <v>175.25</v>
      </c>
      <c r="E11" s="44">
        <f>田村0!E7</f>
        <v>166.49</v>
      </c>
      <c r="F11" s="45">
        <f>田村0!F7</f>
        <v>0</v>
      </c>
      <c r="G11" s="44">
        <f>田村0!G7</f>
        <v>0</v>
      </c>
      <c r="H11" s="44">
        <f>田村0!H7</f>
        <v>166.49</v>
      </c>
      <c r="I11" s="38">
        <v>22</v>
      </c>
      <c r="J11" s="48">
        <f>田村0!J7</f>
        <v>3662</v>
      </c>
      <c r="K11" s="11">
        <f>田村0!K7</f>
        <v>380</v>
      </c>
      <c r="L11" s="11">
        <v>10</v>
      </c>
      <c r="M11" s="11">
        <f t="shared" ref="M11:M20" si="4">K11*L11</f>
        <v>3800</v>
      </c>
      <c r="N11" s="11">
        <f>田村0!N7</f>
        <v>230</v>
      </c>
      <c r="O11" s="11">
        <v>15</v>
      </c>
      <c r="P11" s="11">
        <f t="shared" ref="P11:P20" si="5">N11*O11</f>
        <v>3450</v>
      </c>
      <c r="Q11" s="11">
        <f t="shared" si="3"/>
        <v>10912</v>
      </c>
    </row>
    <row r="12" s="33" customFormat="1" ht="16" customHeight="1" spans="1:17">
      <c r="A12" s="38">
        <v>10</v>
      </c>
      <c r="B12" s="40" t="s">
        <v>24</v>
      </c>
      <c r="C12" s="39">
        <f>军营0!C7</f>
        <v>1</v>
      </c>
      <c r="D12" s="39">
        <f>军营0!D7</f>
        <v>108.75</v>
      </c>
      <c r="E12" s="44">
        <f>军营0!E7</f>
        <v>103.31</v>
      </c>
      <c r="F12" s="45">
        <f>军营0!F7</f>
        <v>0</v>
      </c>
      <c r="G12" s="44">
        <f>军营0!G7</f>
        <v>0</v>
      </c>
      <c r="H12" s="44">
        <f>军营0!H7</f>
        <v>103.31</v>
      </c>
      <c r="I12" s="38">
        <v>22</v>
      </c>
      <c r="J12" s="48">
        <f>军营0!J7</f>
        <v>2273</v>
      </c>
      <c r="K12" s="11">
        <f>军营0!K7</f>
        <v>530</v>
      </c>
      <c r="L12" s="11">
        <v>10</v>
      </c>
      <c r="M12" s="11">
        <f t="shared" si="4"/>
        <v>5300</v>
      </c>
      <c r="N12" s="11">
        <f>军营0!N7</f>
        <v>320</v>
      </c>
      <c r="O12" s="11">
        <v>15</v>
      </c>
      <c r="P12" s="11">
        <f t="shared" si="5"/>
        <v>4800</v>
      </c>
      <c r="Q12" s="11">
        <f t="shared" si="3"/>
        <v>12373</v>
      </c>
    </row>
    <row r="13" s="33" customFormat="1" ht="16" customHeight="1" spans="1:17">
      <c r="A13" s="38">
        <v>11</v>
      </c>
      <c r="B13" s="40" t="s">
        <v>25</v>
      </c>
      <c r="C13" s="39">
        <f>孟府0!C7</f>
        <v>1</v>
      </c>
      <c r="D13" s="39">
        <f>孟府0!D7</f>
        <v>169.5</v>
      </c>
      <c r="E13" s="44">
        <f>孟府0!E7</f>
        <v>161.03</v>
      </c>
      <c r="F13" s="45">
        <f>孟府0!F7</f>
        <v>0</v>
      </c>
      <c r="G13" s="44">
        <f>孟府0!G7</f>
        <v>0</v>
      </c>
      <c r="H13" s="44">
        <f>孟府0!H7</f>
        <v>161.03</v>
      </c>
      <c r="I13" s="38">
        <v>22</v>
      </c>
      <c r="J13" s="48">
        <f>孟府0!J7</f>
        <v>3543</v>
      </c>
      <c r="K13" s="11">
        <f>孟府0!K7</f>
        <v>580</v>
      </c>
      <c r="L13" s="11">
        <v>10</v>
      </c>
      <c r="M13" s="11">
        <f t="shared" si="4"/>
        <v>5800</v>
      </c>
      <c r="N13" s="11">
        <f>孟府0!N7</f>
        <v>350</v>
      </c>
      <c r="O13" s="11">
        <v>15</v>
      </c>
      <c r="P13" s="11">
        <f t="shared" si="5"/>
        <v>5250</v>
      </c>
      <c r="Q13" s="11">
        <f t="shared" si="3"/>
        <v>14593</v>
      </c>
    </row>
    <row r="14" s="33" customFormat="1" ht="16" customHeight="1" spans="1:17">
      <c r="A14" s="38">
        <v>12</v>
      </c>
      <c r="B14" s="40" t="str">
        <f>丁家庄0!A1</f>
        <v>丁家庄村</v>
      </c>
      <c r="C14" s="39">
        <v>0</v>
      </c>
      <c r="D14" s="39">
        <v>0</v>
      </c>
      <c r="E14" s="44">
        <v>0</v>
      </c>
      <c r="F14" s="45">
        <v>0</v>
      </c>
      <c r="G14" s="44">
        <v>0</v>
      </c>
      <c r="H14" s="44">
        <v>0</v>
      </c>
      <c r="I14" s="38">
        <v>22</v>
      </c>
      <c r="J14" s="48">
        <v>0</v>
      </c>
      <c r="K14" s="11">
        <f>丁家庄0!K7</f>
        <v>280</v>
      </c>
      <c r="L14" s="11">
        <v>10</v>
      </c>
      <c r="M14" s="11">
        <f t="shared" si="4"/>
        <v>2800</v>
      </c>
      <c r="N14" s="11">
        <f>丁家庄0!N7</f>
        <v>110</v>
      </c>
      <c r="O14" s="11">
        <v>15</v>
      </c>
      <c r="P14" s="11">
        <f t="shared" si="5"/>
        <v>1650</v>
      </c>
      <c r="Q14" s="11">
        <f t="shared" si="3"/>
        <v>4450</v>
      </c>
    </row>
    <row r="15" s="33" customFormat="1" ht="16" customHeight="1" spans="1:17">
      <c r="A15" s="38">
        <v>13</v>
      </c>
      <c r="B15" s="40" t="str">
        <f>李家庄0!A1</f>
        <v>李家庄村</v>
      </c>
      <c r="C15" s="39">
        <v>0</v>
      </c>
      <c r="D15" s="39">
        <v>0</v>
      </c>
      <c r="E15" s="44">
        <v>0</v>
      </c>
      <c r="F15" s="45">
        <v>0</v>
      </c>
      <c r="G15" s="44">
        <v>0</v>
      </c>
      <c r="H15" s="44">
        <v>0</v>
      </c>
      <c r="I15" s="38">
        <v>22</v>
      </c>
      <c r="J15" s="48">
        <v>0</v>
      </c>
      <c r="K15" s="11">
        <f>李家庄0!K7</f>
        <v>180</v>
      </c>
      <c r="L15" s="11">
        <v>10</v>
      </c>
      <c r="M15" s="11">
        <f t="shared" si="4"/>
        <v>1800</v>
      </c>
      <c r="N15" s="11">
        <f>李家庄0!N7</f>
        <v>120</v>
      </c>
      <c r="O15" s="11">
        <v>15</v>
      </c>
      <c r="P15" s="11">
        <f t="shared" si="5"/>
        <v>1800</v>
      </c>
      <c r="Q15" s="11">
        <f t="shared" si="3"/>
        <v>3600</v>
      </c>
    </row>
    <row r="16" s="33" customFormat="1" ht="16" customHeight="1" spans="1:17">
      <c r="A16" s="38">
        <v>14</v>
      </c>
      <c r="B16" s="40" t="str">
        <f>许亭村0!A1</f>
        <v>许亭村</v>
      </c>
      <c r="C16" s="39">
        <v>0</v>
      </c>
      <c r="D16" s="39">
        <v>0</v>
      </c>
      <c r="E16" s="44">
        <v>0</v>
      </c>
      <c r="F16" s="45">
        <v>0</v>
      </c>
      <c r="G16" s="44">
        <v>0</v>
      </c>
      <c r="H16" s="44">
        <v>0</v>
      </c>
      <c r="I16" s="38">
        <v>22</v>
      </c>
      <c r="J16" s="48">
        <v>0</v>
      </c>
      <c r="K16" s="11">
        <f>许亭村0!K7</f>
        <v>680</v>
      </c>
      <c r="L16" s="11">
        <v>10</v>
      </c>
      <c r="M16" s="11">
        <f t="shared" si="4"/>
        <v>6800</v>
      </c>
      <c r="N16" s="11">
        <f>许亭村0!N7</f>
        <v>320</v>
      </c>
      <c r="O16" s="11">
        <v>15</v>
      </c>
      <c r="P16" s="11">
        <f t="shared" si="5"/>
        <v>4800</v>
      </c>
      <c r="Q16" s="11">
        <f t="shared" si="3"/>
        <v>11600</v>
      </c>
    </row>
    <row r="17" s="33" customFormat="1" ht="16" customHeight="1" spans="1:17">
      <c r="A17" s="38">
        <v>15</v>
      </c>
      <c r="B17" s="40" t="str">
        <f>白城口0!A1</f>
        <v>白城口村</v>
      </c>
      <c r="C17" s="39">
        <v>0</v>
      </c>
      <c r="D17" s="39">
        <v>0</v>
      </c>
      <c r="E17" s="44">
        <v>0</v>
      </c>
      <c r="F17" s="45">
        <v>0</v>
      </c>
      <c r="G17" s="44">
        <v>0</v>
      </c>
      <c r="H17" s="44">
        <v>0</v>
      </c>
      <c r="I17" s="38">
        <v>22</v>
      </c>
      <c r="J17" s="48">
        <v>0</v>
      </c>
      <c r="K17" s="11">
        <f>白城口0!K7</f>
        <v>580</v>
      </c>
      <c r="L17" s="11">
        <v>10</v>
      </c>
      <c r="M17" s="11">
        <f t="shared" si="4"/>
        <v>5800</v>
      </c>
      <c r="N17" s="11">
        <f>白城口0!N7</f>
        <v>330</v>
      </c>
      <c r="O17" s="11">
        <v>15</v>
      </c>
      <c r="P17" s="11">
        <f t="shared" si="5"/>
        <v>4950</v>
      </c>
      <c r="Q17" s="11">
        <f t="shared" si="3"/>
        <v>10750</v>
      </c>
    </row>
    <row r="18" s="33" customFormat="1" ht="16" customHeight="1" spans="1:17">
      <c r="A18" s="38">
        <v>16</v>
      </c>
      <c r="B18" s="40" t="str">
        <f>尖山0!A1</f>
        <v>尖山村</v>
      </c>
      <c r="C18" s="39">
        <v>0</v>
      </c>
      <c r="D18" s="39">
        <v>0</v>
      </c>
      <c r="E18" s="44">
        <v>0</v>
      </c>
      <c r="F18" s="45">
        <v>0</v>
      </c>
      <c r="G18" s="44">
        <v>0</v>
      </c>
      <c r="H18" s="44">
        <v>0</v>
      </c>
      <c r="I18" s="38">
        <v>22</v>
      </c>
      <c r="J18" s="48">
        <v>0</v>
      </c>
      <c r="K18" s="11">
        <f>尖山0!K7</f>
        <v>520</v>
      </c>
      <c r="L18" s="11">
        <v>10</v>
      </c>
      <c r="M18" s="11">
        <f t="shared" si="4"/>
        <v>5200</v>
      </c>
      <c r="N18" s="11">
        <f>尖山0!N7</f>
        <v>380</v>
      </c>
      <c r="O18" s="11">
        <v>15</v>
      </c>
      <c r="P18" s="11">
        <f t="shared" si="5"/>
        <v>5700</v>
      </c>
      <c r="Q18" s="11">
        <f t="shared" si="3"/>
        <v>10900</v>
      </c>
    </row>
    <row r="19" s="33" customFormat="1" ht="16" customHeight="1" spans="1:17">
      <c r="A19" s="38">
        <v>17</v>
      </c>
      <c r="B19" s="40" t="str">
        <f>黄家沟0!A1</f>
        <v>黄家沟村</v>
      </c>
      <c r="C19" s="39">
        <v>0</v>
      </c>
      <c r="D19" s="39">
        <v>0</v>
      </c>
      <c r="E19" s="44">
        <v>0</v>
      </c>
      <c r="F19" s="45">
        <v>0</v>
      </c>
      <c r="G19" s="44">
        <v>0</v>
      </c>
      <c r="H19" s="44">
        <v>0</v>
      </c>
      <c r="I19" s="38">
        <v>22</v>
      </c>
      <c r="J19" s="48">
        <v>0</v>
      </c>
      <c r="K19" s="11">
        <f>黄家沟0!K7</f>
        <v>170</v>
      </c>
      <c r="L19" s="11">
        <v>10</v>
      </c>
      <c r="M19" s="11">
        <f t="shared" si="4"/>
        <v>1700</v>
      </c>
      <c r="N19" s="11">
        <f>尖山0!N8</f>
        <v>0</v>
      </c>
      <c r="O19" s="11">
        <v>15</v>
      </c>
      <c r="P19" s="11">
        <f t="shared" si="5"/>
        <v>0</v>
      </c>
      <c r="Q19" s="11">
        <f t="shared" si="3"/>
        <v>1700</v>
      </c>
    </row>
    <row r="20" s="33" customFormat="1" ht="16" customHeight="1" spans="1:17">
      <c r="A20" s="38">
        <v>18</v>
      </c>
      <c r="B20" s="40" t="s">
        <v>26</v>
      </c>
      <c r="C20" s="39">
        <v>3</v>
      </c>
      <c r="D20" s="39">
        <f>刘家沟0!D8</f>
        <v>373.2</v>
      </c>
      <c r="E20" s="44">
        <f>刘家沟0!E8</f>
        <v>354.54</v>
      </c>
      <c r="F20" s="45">
        <v>0</v>
      </c>
      <c r="G20" s="44">
        <v>0</v>
      </c>
      <c r="H20" s="44">
        <f>刘家沟0!H8</f>
        <v>354.54</v>
      </c>
      <c r="I20" s="38">
        <v>22</v>
      </c>
      <c r="J20" s="48">
        <f>刘家沟0!J8</f>
        <v>7800</v>
      </c>
      <c r="K20" s="11">
        <f>刘家沟0!K8</f>
        <v>850</v>
      </c>
      <c r="L20" s="11">
        <v>10</v>
      </c>
      <c r="M20" s="11">
        <f t="shared" si="4"/>
        <v>8500</v>
      </c>
      <c r="N20" s="11">
        <f>刘家沟0!N8</f>
        <v>220</v>
      </c>
      <c r="O20" s="11">
        <v>15</v>
      </c>
      <c r="P20" s="11">
        <f t="shared" si="5"/>
        <v>3300</v>
      </c>
      <c r="Q20" s="11">
        <f t="shared" si="3"/>
        <v>19600</v>
      </c>
    </row>
    <row r="21" s="33" customFormat="1" ht="16" customHeight="1" spans="1:17">
      <c r="A21" s="42" t="s">
        <v>27</v>
      </c>
      <c r="B21" s="42">
        <v>18</v>
      </c>
      <c r="C21" s="42">
        <f>SUM(C3:C20)</f>
        <v>19</v>
      </c>
      <c r="D21" s="42">
        <f>SUM(D3:D20)</f>
        <v>1850.2</v>
      </c>
      <c r="E21" s="42">
        <f>SUM(E3:E20)</f>
        <v>1757.7</v>
      </c>
      <c r="F21" s="46">
        <f>SUM(F3:F20)</f>
        <v>31.14</v>
      </c>
      <c r="G21" s="46">
        <f>SUM(G3:G20)</f>
        <v>47.6492</v>
      </c>
      <c r="H21" s="46">
        <v>1805.3</v>
      </c>
      <c r="I21" s="38"/>
      <c r="J21" s="49">
        <f>SUM(J3:J20)</f>
        <v>39717</v>
      </c>
      <c r="K21" s="49">
        <f>SUM(K3:K20)</f>
        <v>9740</v>
      </c>
      <c r="L21" s="49"/>
      <c r="M21" s="49">
        <f>SUM(M3:M20)</f>
        <v>97400</v>
      </c>
      <c r="N21" s="49">
        <f>SUM(N3:N20)</f>
        <v>6010</v>
      </c>
      <c r="O21" s="49"/>
      <c r="P21" s="49">
        <f>SUM(P3:P20)</f>
        <v>90150</v>
      </c>
      <c r="Q21" s="49">
        <f>SUM(Q3:Q20)</f>
        <v>227267</v>
      </c>
    </row>
    <row r="22" s="33" customFormat="1" ht="18" customHeight="1" spans="5:10">
      <c r="E22" s="47"/>
      <c r="F22" s="47"/>
      <c r="G22" s="47"/>
      <c r="H22" s="47"/>
      <c r="J22" s="47"/>
    </row>
    <row r="23" s="33" customFormat="1" ht="18" customHeight="1" spans="5:10">
      <c r="E23" s="47"/>
      <c r="F23" s="47"/>
      <c r="G23" s="47"/>
      <c r="H23" s="47"/>
      <c r="J23" s="47"/>
    </row>
    <row r="24" s="33" customFormat="1" spans="5:10">
      <c r="E24" s="47"/>
      <c r="F24" s="47"/>
      <c r="G24" s="47"/>
      <c r="H24" s="47"/>
      <c r="J24" s="47"/>
    </row>
    <row r="25" s="33" customFormat="1" spans="5:10">
      <c r="E25" s="47"/>
      <c r="F25" s="47"/>
      <c r="G25" s="47"/>
      <c r="H25" s="47"/>
      <c r="J25" s="47"/>
    </row>
    <row r="26" s="33" customFormat="1" spans="5:10">
      <c r="E26" s="47"/>
      <c r="F26" s="47"/>
      <c r="G26" s="47"/>
      <c r="H26" s="47"/>
      <c r="J26" s="47"/>
    </row>
    <row r="27" s="33" customFormat="1" spans="5:10">
      <c r="E27" s="47"/>
      <c r="F27" s="47"/>
      <c r="G27" s="47"/>
      <c r="H27" s="47"/>
      <c r="J27" s="47"/>
    </row>
  </sheetData>
  <mergeCells count="1">
    <mergeCell ref="A1:Q1"/>
  </mergeCells>
  <pageMargins left="0.7" right="0.7" top="0.75" bottom="0.75" header="0.3" footer="0.3"/>
  <pageSetup paperSize="9" scale="75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"/>
  <sheetViews>
    <sheetView workbookViewId="0">
      <selection activeCell="K8" sqref="K8"/>
    </sheetView>
  </sheetViews>
  <sheetFormatPr defaultColWidth="8.725" defaultRowHeight="14.25" outlineLevelRow="6"/>
  <sheetData>
    <row r="1" ht="25.5" spans="1:17">
      <c r="A1" s="12" t="s">
        <v>23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ht="64" customHeight="1" spans="1:17">
      <c r="A2" s="2" t="s">
        <v>1</v>
      </c>
      <c r="B2" s="2" t="s">
        <v>2</v>
      </c>
      <c r="C2" s="2" t="s">
        <v>28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0" t="s">
        <v>11</v>
      </c>
      <c r="L2" s="10" t="s">
        <v>9</v>
      </c>
      <c r="M2" s="10" t="s">
        <v>12</v>
      </c>
      <c r="N2" s="10" t="s">
        <v>13</v>
      </c>
      <c r="O2" s="10" t="s">
        <v>9</v>
      </c>
      <c r="P2" s="10" t="s">
        <v>14</v>
      </c>
      <c r="Q2" s="11" t="s">
        <v>15</v>
      </c>
    </row>
    <row r="3" ht="25" customHeight="1" spans="1:17">
      <c r="A3" s="3">
        <v>1</v>
      </c>
      <c r="B3" s="3" t="s">
        <v>23</v>
      </c>
      <c r="C3" s="13" t="s">
        <v>43</v>
      </c>
      <c r="D3" s="13">
        <f>5.5*3.5</f>
        <v>19.25</v>
      </c>
      <c r="E3" s="3">
        <f t="shared" ref="E3:E6" si="0">ROUND(D3*0.95,2)</f>
        <v>18.29</v>
      </c>
      <c r="F3" s="4"/>
      <c r="G3" s="8">
        <f>ROUND(F3*1.53,2)</f>
        <v>0</v>
      </c>
      <c r="H3" s="8">
        <f t="shared" ref="H3:H6" si="1">ROUND(E3+G3,2)</f>
        <v>18.29</v>
      </c>
      <c r="I3" s="8">
        <v>22</v>
      </c>
      <c r="J3" s="8">
        <f t="shared" ref="J3:J6" si="2">ROUND(H3*I3,0)</f>
        <v>402</v>
      </c>
      <c r="K3" s="15"/>
      <c r="L3" s="15"/>
      <c r="M3" s="15"/>
      <c r="N3" s="15"/>
      <c r="O3" s="15"/>
      <c r="P3" s="15"/>
      <c r="Q3" s="15"/>
    </row>
    <row r="4" ht="25" customHeight="1" spans="1:17">
      <c r="A4" s="3">
        <v>2</v>
      </c>
      <c r="B4" s="3" t="s">
        <v>23</v>
      </c>
      <c r="C4" s="13" t="s">
        <v>44</v>
      </c>
      <c r="D4" s="13">
        <f>26*6</f>
        <v>156</v>
      </c>
      <c r="E4" s="3">
        <f t="shared" si="0"/>
        <v>148.2</v>
      </c>
      <c r="F4" s="4"/>
      <c r="G4" s="8">
        <f>ROUND(F4*1.53,2)</f>
        <v>0</v>
      </c>
      <c r="H4" s="8">
        <f t="shared" si="1"/>
        <v>148.2</v>
      </c>
      <c r="I4" s="8">
        <v>22</v>
      </c>
      <c r="J4" s="8">
        <f t="shared" si="2"/>
        <v>3260</v>
      </c>
      <c r="K4" s="15"/>
      <c r="L4" s="15"/>
      <c r="M4" s="15"/>
      <c r="N4" s="15"/>
      <c r="O4" s="15"/>
      <c r="P4" s="15"/>
      <c r="Q4" s="15"/>
    </row>
    <row r="5" ht="25" customHeight="1" spans="1:17">
      <c r="A5" s="3">
        <v>3</v>
      </c>
      <c r="B5" s="3" t="s">
        <v>23</v>
      </c>
      <c r="C5" s="13"/>
      <c r="D5" s="13"/>
      <c r="E5" s="3">
        <f t="shared" si="0"/>
        <v>0</v>
      </c>
      <c r="F5" s="4"/>
      <c r="G5" s="8">
        <f>ROUND(F5*1.53,2)</f>
        <v>0</v>
      </c>
      <c r="H5" s="8">
        <f t="shared" si="1"/>
        <v>0</v>
      </c>
      <c r="I5" s="8">
        <v>22</v>
      </c>
      <c r="J5" s="8">
        <f t="shared" si="2"/>
        <v>0</v>
      </c>
      <c r="K5" s="15"/>
      <c r="L5" s="15"/>
      <c r="M5" s="15"/>
      <c r="N5" s="15"/>
      <c r="O5" s="15"/>
      <c r="P5" s="15"/>
      <c r="Q5" s="15"/>
    </row>
    <row r="6" ht="25" customHeight="1" spans="1:17">
      <c r="A6" s="3">
        <v>4</v>
      </c>
      <c r="B6" s="3" t="s">
        <v>23</v>
      </c>
      <c r="C6" s="14"/>
      <c r="D6" s="13"/>
      <c r="E6" s="3">
        <f t="shared" si="0"/>
        <v>0</v>
      </c>
      <c r="F6" s="4"/>
      <c r="G6" s="8"/>
      <c r="H6" s="8">
        <f t="shared" si="1"/>
        <v>0</v>
      </c>
      <c r="I6" s="8">
        <v>22</v>
      </c>
      <c r="J6" s="8">
        <f t="shared" si="2"/>
        <v>0</v>
      </c>
      <c r="K6" s="15"/>
      <c r="L6" s="15"/>
      <c r="M6" s="15"/>
      <c r="N6" s="15"/>
      <c r="O6" s="15"/>
      <c r="P6" s="15"/>
      <c r="Q6" s="15"/>
    </row>
    <row r="7" ht="23" customHeight="1" spans="1:17">
      <c r="A7" s="5" t="s">
        <v>27</v>
      </c>
      <c r="B7" s="6"/>
      <c r="C7" s="7">
        <v>2</v>
      </c>
      <c r="D7" s="2">
        <f t="shared" ref="D7:H7" si="3">SUM(D3:D6)</f>
        <v>175.25</v>
      </c>
      <c r="E7" s="2">
        <f t="shared" si="3"/>
        <v>166.49</v>
      </c>
      <c r="F7" s="2">
        <f>SUM(F3:F5)</f>
        <v>0</v>
      </c>
      <c r="G7" s="9">
        <f>SUM(G3:G5)</f>
        <v>0</v>
      </c>
      <c r="H7" s="9">
        <f t="shared" si="3"/>
        <v>166.49</v>
      </c>
      <c r="I7" s="9"/>
      <c r="J7" s="9">
        <f>SUM(J3:J6)</f>
        <v>3662</v>
      </c>
      <c r="K7" s="15">
        <v>380</v>
      </c>
      <c r="L7" s="15">
        <v>10</v>
      </c>
      <c r="M7" s="15">
        <f>K7*L7</f>
        <v>3800</v>
      </c>
      <c r="N7" s="15">
        <v>230</v>
      </c>
      <c r="O7" s="15">
        <v>15</v>
      </c>
      <c r="P7" s="15">
        <f>N7*O7</f>
        <v>3450</v>
      </c>
      <c r="Q7" s="15">
        <f>J7+M7+P7</f>
        <v>10912</v>
      </c>
    </row>
  </sheetData>
  <mergeCells count="2">
    <mergeCell ref="A1:Q1"/>
    <mergeCell ref="A7:B7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"/>
  <sheetViews>
    <sheetView workbookViewId="0">
      <selection activeCell="G14" sqref="G14"/>
    </sheetView>
  </sheetViews>
  <sheetFormatPr defaultColWidth="8.725" defaultRowHeight="14.25" outlineLevelRow="6"/>
  <sheetData>
    <row r="1" ht="25.5" spans="1:17">
      <c r="A1" s="12" t="s">
        <v>24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ht="81.75" spans="1:17">
      <c r="A2" s="2" t="s">
        <v>1</v>
      </c>
      <c r="B2" s="2" t="s">
        <v>2</v>
      </c>
      <c r="C2" s="2" t="s">
        <v>28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0" t="s">
        <v>11</v>
      </c>
      <c r="L2" s="10" t="s">
        <v>9</v>
      </c>
      <c r="M2" s="10" t="s">
        <v>12</v>
      </c>
      <c r="N2" s="10" t="s">
        <v>13</v>
      </c>
      <c r="O2" s="10" t="s">
        <v>9</v>
      </c>
      <c r="P2" s="10" t="s">
        <v>14</v>
      </c>
      <c r="Q2" s="11" t="s">
        <v>15</v>
      </c>
    </row>
    <row r="3" ht="15.75" spans="1:17">
      <c r="A3" s="3">
        <v>1</v>
      </c>
      <c r="B3" s="3" t="s">
        <v>24</v>
      </c>
      <c r="C3" s="13" t="s">
        <v>45</v>
      </c>
      <c r="D3" s="13">
        <f>13*5+6.25*3.5*2</f>
        <v>108.75</v>
      </c>
      <c r="E3" s="3">
        <f t="shared" ref="E3:E6" si="0">ROUND(D3*0.95,2)</f>
        <v>103.31</v>
      </c>
      <c r="F3" s="4"/>
      <c r="G3" s="8">
        <f>ROUND(F3*1.53,2)</f>
        <v>0</v>
      </c>
      <c r="H3" s="8">
        <f t="shared" ref="H3:H6" si="1">ROUND(E3+G3,2)</f>
        <v>103.31</v>
      </c>
      <c r="I3" s="8">
        <v>22</v>
      </c>
      <c r="J3" s="8">
        <f t="shared" ref="J3:J6" si="2">ROUND(H3*I3,0)</f>
        <v>2273</v>
      </c>
      <c r="K3" s="15"/>
      <c r="L3" s="15"/>
      <c r="M3" s="15"/>
      <c r="N3" s="15"/>
      <c r="O3" s="15"/>
      <c r="P3" s="15"/>
      <c r="Q3" s="15"/>
    </row>
    <row r="4" ht="15.75" spans="1:17">
      <c r="A4" s="3">
        <v>2</v>
      </c>
      <c r="B4" s="3" t="s">
        <v>24</v>
      </c>
      <c r="C4" s="13"/>
      <c r="D4" s="13"/>
      <c r="E4" s="3">
        <f t="shared" si="0"/>
        <v>0</v>
      </c>
      <c r="F4" s="4"/>
      <c r="G4" s="8">
        <f>ROUND(F4*1.53,2)</f>
        <v>0</v>
      </c>
      <c r="H4" s="8">
        <f t="shared" si="1"/>
        <v>0</v>
      </c>
      <c r="I4" s="8">
        <v>22</v>
      </c>
      <c r="J4" s="8">
        <f t="shared" si="2"/>
        <v>0</v>
      </c>
      <c r="K4" s="15"/>
      <c r="L4" s="15"/>
      <c r="M4" s="15"/>
      <c r="N4" s="15"/>
      <c r="O4" s="15"/>
      <c r="P4" s="15"/>
      <c r="Q4" s="15"/>
    </row>
    <row r="5" ht="15.75" spans="1:17">
      <c r="A5" s="3">
        <v>3</v>
      </c>
      <c r="B5" s="3" t="s">
        <v>24</v>
      </c>
      <c r="C5" s="13"/>
      <c r="D5" s="13"/>
      <c r="E5" s="3">
        <f t="shared" si="0"/>
        <v>0</v>
      </c>
      <c r="F5" s="4"/>
      <c r="G5" s="8">
        <f>ROUND(F5*1.53,2)</f>
        <v>0</v>
      </c>
      <c r="H5" s="8">
        <f t="shared" si="1"/>
        <v>0</v>
      </c>
      <c r="I5" s="8">
        <v>22</v>
      </c>
      <c r="J5" s="8">
        <f t="shared" si="2"/>
        <v>0</v>
      </c>
      <c r="K5" s="15"/>
      <c r="L5" s="15"/>
      <c r="M5" s="15"/>
      <c r="N5" s="15"/>
      <c r="O5" s="15"/>
      <c r="P5" s="15"/>
      <c r="Q5" s="15"/>
    </row>
    <row r="6" ht="15.75" spans="1:17">
      <c r="A6" s="3">
        <v>4</v>
      </c>
      <c r="B6" s="3" t="s">
        <v>24</v>
      </c>
      <c r="C6" s="14"/>
      <c r="D6" s="13"/>
      <c r="E6" s="3">
        <f t="shared" si="0"/>
        <v>0</v>
      </c>
      <c r="F6" s="4"/>
      <c r="G6" s="8"/>
      <c r="H6" s="8">
        <f t="shared" si="1"/>
        <v>0</v>
      </c>
      <c r="I6" s="8">
        <v>22</v>
      </c>
      <c r="J6" s="8">
        <f t="shared" si="2"/>
        <v>0</v>
      </c>
      <c r="K6" s="15"/>
      <c r="L6" s="15"/>
      <c r="M6" s="15"/>
      <c r="N6" s="15"/>
      <c r="O6" s="15"/>
      <c r="P6" s="15"/>
      <c r="Q6" s="15"/>
    </row>
    <row r="7" ht="15.75" spans="1:17">
      <c r="A7" s="5" t="s">
        <v>27</v>
      </c>
      <c r="B7" s="6"/>
      <c r="C7" s="7">
        <v>1</v>
      </c>
      <c r="D7" s="2">
        <f t="shared" ref="D7:H7" si="3">SUM(D3:D6)</f>
        <v>108.75</v>
      </c>
      <c r="E7" s="2">
        <f t="shared" si="3"/>
        <v>103.31</v>
      </c>
      <c r="F7" s="2">
        <f>SUM(F3:F5)</f>
        <v>0</v>
      </c>
      <c r="G7" s="9">
        <f>SUM(G3:G5)</f>
        <v>0</v>
      </c>
      <c r="H7" s="9">
        <f t="shared" si="3"/>
        <v>103.31</v>
      </c>
      <c r="I7" s="9"/>
      <c r="J7" s="9">
        <f>SUM(J3:J6)</f>
        <v>2273</v>
      </c>
      <c r="K7" s="15">
        <v>530</v>
      </c>
      <c r="L7" s="15">
        <v>10</v>
      </c>
      <c r="M7" s="15">
        <f>K7*L7</f>
        <v>5300</v>
      </c>
      <c r="N7" s="15">
        <v>320</v>
      </c>
      <c r="O7" s="15">
        <v>15</v>
      </c>
      <c r="P7" s="15">
        <f>N7*O7</f>
        <v>4800</v>
      </c>
      <c r="Q7" s="15">
        <f>J7+M7+P7</f>
        <v>12373</v>
      </c>
    </row>
  </sheetData>
  <mergeCells count="2">
    <mergeCell ref="A1:Q1"/>
    <mergeCell ref="A7:B7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"/>
  <sheetViews>
    <sheetView workbookViewId="0">
      <selection activeCell="M9" sqref="M9"/>
    </sheetView>
  </sheetViews>
  <sheetFormatPr defaultColWidth="8.725" defaultRowHeight="14.25" outlineLevelRow="6"/>
  <sheetData>
    <row r="1" ht="25.5" spans="1:17">
      <c r="A1" s="12" t="s">
        <v>25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ht="81.75" spans="1:17">
      <c r="A2" s="2" t="s">
        <v>1</v>
      </c>
      <c r="B2" s="2" t="s">
        <v>2</v>
      </c>
      <c r="C2" s="2" t="s">
        <v>28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0" t="s">
        <v>11</v>
      </c>
      <c r="L2" s="10" t="s">
        <v>9</v>
      </c>
      <c r="M2" s="10" t="s">
        <v>12</v>
      </c>
      <c r="N2" s="10" t="s">
        <v>13</v>
      </c>
      <c r="O2" s="10" t="s">
        <v>9</v>
      </c>
      <c r="P2" s="10" t="s">
        <v>14</v>
      </c>
      <c r="Q2" s="11" t="s">
        <v>15</v>
      </c>
    </row>
    <row r="3" ht="15.75" spans="1:17">
      <c r="A3" s="3">
        <v>1</v>
      </c>
      <c r="B3" s="3" t="s">
        <v>25</v>
      </c>
      <c r="C3" s="13" t="s">
        <v>46</v>
      </c>
      <c r="D3" s="13">
        <f>19*6+5*3.5+19*2</f>
        <v>169.5</v>
      </c>
      <c r="E3" s="3">
        <f t="shared" ref="E3:E6" si="0">ROUND(D3*0.95,2)</f>
        <v>161.03</v>
      </c>
      <c r="F3" s="4"/>
      <c r="G3" s="8">
        <f>ROUND(F3*1.53,2)</f>
        <v>0</v>
      </c>
      <c r="H3" s="8">
        <f t="shared" ref="H3:H6" si="1">ROUND(E3+G3,2)</f>
        <v>161.03</v>
      </c>
      <c r="I3" s="8">
        <v>22</v>
      </c>
      <c r="J3" s="8">
        <f t="shared" ref="J3:J6" si="2">ROUND(H3*I3,0)</f>
        <v>3543</v>
      </c>
      <c r="K3" s="15"/>
      <c r="L3" s="15"/>
      <c r="M3" s="15"/>
      <c r="N3" s="15"/>
      <c r="O3" s="15"/>
      <c r="P3" s="15"/>
      <c r="Q3" s="15"/>
    </row>
    <row r="4" ht="15.75" spans="1:17">
      <c r="A4" s="3">
        <v>2</v>
      </c>
      <c r="B4" s="3" t="s">
        <v>25</v>
      </c>
      <c r="C4" s="13"/>
      <c r="D4" s="13"/>
      <c r="E4" s="3">
        <f t="shared" si="0"/>
        <v>0</v>
      </c>
      <c r="F4" s="4"/>
      <c r="G4" s="8">
        <f>ROUND(F4*1.53,2)</f>
        <v>0</v>
      </c>
      <c r="H4" s="8">
        <f t="shared" si="1"/>
        <v>0</v>
      </c>
      <c r="I4" s="8">
        <v>22</v>
      </c>
      <c r="J4" s="8">
        <f t="shared" si="2"/>
        <v>0</v>
      </c>
      <c r="K4" s="15"/>
      <c r="L4" s="15"/>
      <c r="M4" s="15"/>
      <c r="N4" s="15"/>
      <c r="O4" s="15"/>
      <c r="P4" s="15"/>
      <c r="Q4" s="15"/>
    </row>
    <row r="5" ht="15.75" spans="1:17">
      <c r="A5" s="3">
        <v>3</v>
      </c>
      <c r="B5" s="3" t="s">
        <v>25</v>
      </c>
      <c r="C5" s="13"/>
      <c r="D5" s="13"/>
      <c r="E5" s="3">
        <f t="shared" si="0"/>
        <v>0</v>
      </c>
      <c r="F5" s="4"/>
      <c r="G5" s="8">
        <f>ROUND(F5*1.53,2)</f>
        <v>0</v>
      </c>
      <c r="H5" s="8">
        <f t="shared" si="1"/>
        <v>0</v>
      </c>
      <c r="I5" s="8">
        <v>22</v>
      </c>
      <c r="J5" s="8">
        <f t="shared" si="2"/>
        <v>0</v>
      </c>
      <c r="K5" s="15"/>
      <c r="L5" s="15"/>
      <c r="M5" s="15"/>
      <c r="N5" s="15"/>
      <c r="O5" s="15"/>
      <c r="P5" s="15"/>
      <c r="Q5" s="15"/>
    </row>
    <row r="6" ht="15.75" spans="1:17">
      <c r="A6" s="3">
        <v>4</v>
      </c>
      <c r="B6" s="3" t="s">
        <v>25</v>
      </c>
      <c r="C6" s="14"/>
      <c r="D6" s="13"/>
      <c r="E6" s="3">
        <f t="shared" si="0"/>
        <v>0</v>
      </c>
      <c r="F6" s="4"/>
      <c r="G6" s="8"/>
      <c r="H6" s="8">
        <f t="shared" si="1"/>
        <v>0</v>
      </c>
      <c r="I6" s="8">
        <v>22</v>
      </c>
      <c r="J6" s="8">
        <f t="shared" si="2"/>
        <v>0</v>
      </c>
      <c r="K6" s="15"/>
      <c r="L6" s="15"/>
      <c r="M6" s="15"/>
      <c r="N6" s="15"/>
      <c r="O6" s="15"/>
      <c r="P6" s="15"/>
      <c r="Q6" s="15"/>
    </row>
    <row r="7" ht="15.75" spans="1:17">
      <c r="A7" s="5" t="s">
        <v>27</v>
      </c>
      <c r="B7" s="6"/>
      <c r="C7" s="7">
        <v>1</v>
      </c>
      <c r="D7" s="2">
        <f t="shared" ref="D7:H7" si="3">SUM(D3:D6)</f>
        <v>169.5</v>
      </c>
      <c r="E7" s="2">
        <f t="shared" si="3"/>
        <v>161.03</v>
      </c>
      <c r="F7" s="2">
        <f>SUM(F3:F5)</f>
        <v>0</v>
      </c>
      <c r="G7" s="9">
        <f>SUM(G3:G5)</f>
        <v>0</v>
      </c>
      <c r="H7" s="9">
        <f t="shared" si="3"/>
        <v>161.03</v>
      </c>
      <c r="I7" s="9"/>
      <c r="J7" s="9">
        <f>SUM(J3:J6)</f>
        <v>3543</v>
      </c>
      <c r="K7" s="15">
        <v>580</v>
      </c>
      <c r="L7" s="15">
        <v>10</v>
      </c>
      <c r="M7" s="15">
        <f>K7*L7</f>
        <v>5800</v>
      </c>
      <c r="N7" s="15">
        <v>350</v>
      </c>
      <c r="O7" s="15">
        <v>15</v>
      </c>
      <c r="P7" s="15">
        <f>N7*O7</f>
        <v>5250</v>
      </c>
      <c r="Q7" s="15">
        <f>J7+M7+P7</f>
        <v>14593</v>
      </c>
    </row>
  </sheetData>
  <mergeCells count="2">
    <mergeCell ref="A1:Q1"/>
    <mergeCell ref="A7:B7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"/>
  <sheetViews>
    <sheetView workbookViewId="0">
      <selection activeCell="A1" sqref="A1:Q7"/>
    </sheetView>
  </sheetViews>
  <sheetFormatPr defaultColWidth="8.725" defaultRowHeight="14.25" outlineLevelRow="6"/>
  <sheetData>
    <row r="1" ht="25.5" spans="1:17">
      <c r="A1" s="12" t="s">
        <v>47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ht="81.75" spans="1:17">
      <c r="A2" s="2" t="s">
        <v>1</v>
      </c>
      <c r="B2" s="2" t="s">
        <v>2</v>
      </c>
      <c r="C2" s="2" t="s">
        <v>28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0" t="s">
        <v>11</v>
      </c>
      <c r="L2" s="10" t="s">
        <v>9</v>
      </c>
      <c r="M2" s="10" t="s">
        <v>12</v>
      </c>
      <c r="N2" s="10" t="s">
        <v>13</v>
      </c>
      <c r="O2" s="10" t="s">
        <v>9</v>
      </c>
      <c r="P2" s="10" t="s">
        <v>14</v>
      </c>
      <c r="Q2" s="11" t="s">
        <v>15</v>
      </c>
    </row>
    <row r="3" ht="15.75" spans="1:17">
      <c r="A3" s="3">
        <v>1</v>
      </c>
      <c r="B3" s="3" t="s">
        <v>48</v>
      </c>
      <c r="C3" s="13"/>
      <c r="D3" s="13"/>
      <c r="E3" s="3">
        <f t="shared" ref="E3:E6" si="0">ROUND(D3*0.95,2)</f>
        <v>0</v>
      </c>
      <c r="F3" s="4"/>
      <c r="G3" s="8">
        <f>ROUND(F3*1.53,2)</f>
        <v>0</v>
      </c>
      <c r="H3" s="8">
        <f t="shared" ref="H3:H6" si="1">ROUND(E3+G3,2)</f>
        <v>0</v>
      </c>
      <c r="I3" s="8">
        <v>22</v>
      </c>
      <c r="J3" s="8">
        <f t="shared" ref="J3:J6" si="2">ROUND(H3*I3,0)</f>
        <v>0</v>
      </c>
      <c r="K3" s="15"/>
      <c r="L3" s="15"/>
      <c r="M3" s="15"/>
      <c r="N3" s="15"/>
      <c r="O3" s="15"/>
      <c r="P3" s="15"/>
      <c r="Q3" s="15"/>
    </row>
    <row r="4" ht="15.75" spans="1:17">
      <c r="A4" s="3">
        <v>2</v>
      </c>
      <c r="B4" s="3" t="s">
        <v>48</v>
      </c>
      <c r="C4" s="13"/>
      <c r="D4" s="13"/>
      <c r="E4" s="3">
        <f t="shared" si="0"/>
        <v>0</v>
      </c>
      <c r="F4" s="4"/>
      <c r="G4" s="8">
        <f>ROUND(F4*1.53,2)</f>
        <v>0</v>
      </c>
      <c r="H4" s="8">
        <f t="shared" si="1"/>
        <v>0</v>
      </c>
      <c r="I4" s="8">
        <v>22</v>
      </c>
      <c r="J4" s="8">
        <f t="shared" si="2"/>
        <v>0</v>
      </c>
      <c r="K4" s="15"/>
      <c r="L4" s="15"/>
      <c r="M4" s="15"/>
      <c r="N4" s="15"/>
      <c r="O4" s="15"/>
      <c r="P4" s="15"/>
      <c r="Q4" s="15"/>
    </row>
    <row r="5" ht="15.75" spans="1:17">
      <c r="A5" s="3">
        <v>3</v>
      </c>
      <c r="B5" s="3" t="s">
        <v>48</v>
      </c>
      <c r="C5" s="13"/>
      <c r="D5" s="13"/>
      <c r="E5" s="3">
        <f t="shared" si="0"/>
        <v>0</v>
      </c>
      <c r="F5" s="4"/>
      <c r="G5" s="8">
        <f>ROUND(F5*1.53,2)</f>
        <v>0</v>
      </c>
      <c r="H5" s="8">
        <f t="shared" si="1"/>
        <v>0</v>
      </c>
      <c r="I5" s="8">
        <v>22</v>
      </c>
      <c r="J5" s="8">
        <f t="shared" si="2"/>
        <v>0</v>
      </c>
      <c r="K5" s="15"/>
      <c r="L5" s="15"/>
      <c r="M5" s="15"/>
      <c r="N5" s="15"/>
      <c r="O5" s="15"/>
      <c r="P5" s="15"/>
      <c r="Q5" s="15"/>
    </row>
    <row r="6" ht="15.75" spans="1:17">
      <c r="A6" s="3">
        <v>4</v>
      </c>
      <c r="B6" s="3" t="s">
        <v>48</v>
      </c>
      <c r="C6" s="14"/>
      <c r="D6" s="13"/>
      <c r="E6" s="3">
        <f t="shared" si="0"/>
        <v>0</v>
      </c>
      <c r="F6" s="4"/>
      <c r="G6" s="8"/>
      <c r="H6" s="8">
        <f t="shared" si="1"/>
        <v>0</v>
      </c>
      <c r="I6" s="8">
        <v>22</v>
      </c>
      <c r="J6" s="8">
        <f t="shared" si="2"/>
        <v>0</v>
      </c>
      <c r="K6" s="15"/>
      <c r="L6" s="15"/>
      <c r="M6" s="15"/>
      <c r="N6" s="15"/>
      <c r="O6" s="15"/>
      <c r="P6" s="15"/>
      <c r="Q6" s="15"/>
    </row>
    <row r="7" ht="15.75" spans="1:17">
      <c r="A7" s="5" t="s">
        <v>27</v>
      </c>
      <c r="B7" s="6"/>
      <c r="C7" s="7">
        <v>0</v>
      </c>
      <c r="D7" s="2">
        <f t="shared" ref="D7:H7" si="3">SUM(D3:D6)</f>
        <v>0</v>
      </c>
      <c r="E7" s="2">
        <f t="shared" si="3"/>
        <v>0</v>
      </c>
      <c r="F7" s="2">
        <f>SUM(F3:F5)</f>
        <v>0</v>
      </c>
      <c r="G7" s="9">
        <f>SUM(G3:G5)</f>
        <v>0</v>
      </c>
      <c r="H7" s="9">
        <f t="shared" si="3"/>
        <v>0</v>
      </c>
      <c r="I7" s="9"/>
      <c r="J7" s="9">
        <f>SUM(J3:J6)</f>
        <v>0</v>
      </c>
      <c r="K7" s="15">
        <v>280</v>
      </c>
      <c r="L7" s="15">
        <v>10</v>
      </c>
      <c r="M7" s="15">
        <f>K7*L7</f>
        <v>2800</v>
      </c>
      <c r="N7" s="15">
        <v>110</v>
      </c>
      <c r="O7" s="15">
        <v>15</v>
      </c>
      <c r="P7" s="15">
        <f>N7*O7</f>
        <v>1650</v>
      </c>
      <c r="Q7" s="15">
        <f>J7+M7+P7</f>
        <v>4450</v>
      </c>
    </row>
  </sheetData>
  <mergeCells count="2">
    <mergeCell ref="A1:Q1"/>
    <mergeCell ref="A7:B7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"/>
  <sheetViews>
    <sheetView workbookViewId="0">
      <selection activeCell="K11" sqref="K11"/>
    </sheetView>
  </sheetViews>
  <sheetFormatPr defaultColWidth="8.725" defaultRowHeight="14.25" outlineLevelRow="6"/>
  <sheetData>
    <row r="1" ht="25.5" spans="1:17">
      <c r="A1" s="12" t="s">
        <v>49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ht="81.75" spans="1:17">
      <c r="A2" s="2" t="s">
        <v>1</v>
      </c>
      <c r="B2" s="2" t="s">
        <v>2</v>
      </c>
      <c r="C2" s="2" t="s">
        <v>28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0" t="s">
        <v>11</v>
      </c>
      <c r="L2" s="10" t="s">
        <v>9</v>
      </c>
      <c r="M2" s="10" t="s">
        <v>12</v>
      </c>
      <c r="N2" s="10" t="s">
        <v>13</v>
      </c>
      <c r="O2" s="10" t="s">
        <v>9</v>
      </c>
      <c r="P2" s="10" t="s">
        <v>14</v>
      </c>
      <c r="Q2" s="11" t="s">
        <v>15</v>
      </c>
    </row>
    <row r="3" ht="15.75" spans="1:17">
      <c r="A3" s="3">
        <v>1</v>
      </c>
      <c r="B3" s="3" t="s">
        <v>50</v>
      </c>
      <c r="C3" s="13"/>
      <c r="D3" s="13"/>
      <c r="E3" s="3">
        <f t="shared" ref="E3:E6" si="0">ROUND(D3*0.95,2)</f>
        <v>0</v>
      </c>
      <c r="F3" s="4"/>
      <c r="G3" s="8">
        <f>ROUND(F3*1.53,2)</f>
        <v>0</v>
      </c>
      <c r="H3" s="8">
        <f t="shared" ref="H3:H6" si="1">ROUND(E3+G3,2)</f>
        <v>0</v>
      </c>
      <c r="I3" s="8">
        <v>22</v>
      </c>
      <c r="J3" s="8">
        <f t="shared" ref="J3:J6" si="2">ROUND(H3*I3,0)</f>
        <v>0</v>
      </c>
      <c r="K3" s="15"/>
      <c r="L3" s="15"/>
      <c r="M3" s="15"/>
      <c r="N3" s="15"/>
      <c r="O3" s="15"/>
      <c r="P3" s="15"/>
      <c r="Q3" s="15"/>
    </row>
    <row r="4" ht="15.75" spans="1:17">
      <c r="A4" s="3">
        <v>2</v>
      </c>
      <c r="B4" s="3" t="s">
        <v>50</v>
      </c>
      <c r="C4" s="13"/>
      <c r="D4" s="13"/>
      <c r="E4" s="3">
        <f t="shared" si="0"/>
        <v>0</v>
      </c>
      <c r="F4" s="4"/>
      <c r="G4" s="8">
        <f>ROUND(F4*1.53,2)</f>
        <v>0</v>
      </c>
      <c r="H4" s="8">
        <f t="shared" si="1"/>
        <v>0</v>
      </c>
      <c r="I4" s="8">
        <v>22</v>
      </c>
      <c r="J4" s="8">
        <f t="shared" si="2"/>
        <v>0</v>
      </c>
      <c r="K4" s="15"/>
      <c r="L4" s="15"/>
      <c r="M4" s="15"/>
      <c r="N4" s="15"/>
      <c r="O4" s="15"/>
      <c r="P4" s="15"/>
      <c r="Q4" s="15"/>
    </row>
    <row r="5" ht="15.75" spans="1:17">
      <c r="A5" s="3">
        <v>3</v>
      </c>
      <c r="B5" s="3" t="s">
        <v>50</v>
      </c>
      <c r="C5" s="13"/>
      <c r="D5" s="13"/>
      <c r="E5" s="3">
        <f t="shared" si="0"/>
        <v>0</v>
      </c>
      <c r="F5" s="4"/>
      <c r="G5" s="8">
        <f>ROUND(F5*1.53,2)</f>
        <v>0</v>
      </c>
      <c r="H5" s="8">
        <f t="shared" si="1"/>
        <v>0</v>
      </c>
      <c r="I5" s="8">
        <v>22</v>
      </c>
      <c r="J5" s="8">
        <f t="shared" si="2"/>
        <v>0</v>
      </c>
      <c r="K5" s="15"/>
      <c r="L5" s="15"/>
      <c r="M5" s="15"/>
      <c r="N5" s="15"/>
      <c r="O5" s="15"/>
      <c r="P5" s="15"/>
      <c r="Q5" s="15"/>
    </row>
    <row r="6" ht="15.75" spans="1:17">
      <c r="A6" s="3">
        <v>4</v>
      </c>
      <c r="B6" s="3" t="s">
        <v>50</v>
      </c>
      <c r="C6" s="14"/>
      <c r="D6" s="13"/>
      <c r="E6" s="3">
        <f t="shared" si="0"/>
        <v>0</v>
      </c>
      <c r="F6" s="4"/>
      <c r="G6" s="8"/>
      <c r="H6" s="8">
        <f t="shared" si="1"/>
        <v>0</v>
      </c>
      <c r="I6" s="8">
        <v>22</v>
      </c>
      <c r="J6" s="8">
        <f t="shared" si="2"/>
        <v>0</v>
      </c>
      <c r="K6" s="15"/>
      <c r="L6" s="15"/>
      <c r="M6" s="15"/>
      <c r="N6" s="15"/>
      <c r="O6" s="15"/>
      <c r="P6" s="15"/>
      <c r="Q6" s="15"/>
    </row>
    <row r="7" ht="15.75" spans="1:17">
      <c r="A7" s="5" t="s">
        <v>27</v>
      </c>
      <c r="B7" s="6"/>
      <c r="C7" s="7">
        <v>0</v>
      </c>
      <c r="D7" s="2">
        <f t="shared" ref="D7:H7" si="3">SUM(D3:D6)</f>
        <v>0</v>
      </c>
      <c r="E7" s="2">
        <f t="shared" si="3"/>
        <v>0</v>
      </c>
      <c r="F7" s="2">
        <f>SUM(F3:F5)</f>
        <v>0</v>
      </c>
      <c r="G7" s="9">
        <f>SUM(G3:G5)</f>
        <v>0</v>
      </c>
      <c r="H7" s="9">
        <f t="shared" si="3"/>
        <v>0</v>
      </c>
      <c r="I7" s="9"/>
      <c r="J7" s="9">
        <f>SUM(J3:J6)</f>
        <v>0</v>
      </c>
      <c r="K7" s="15">
        <v>180</v>
      </c>
      <c r="L7" s="15">
        <v>10</v>
      </c>
      <c r="M7" s="15">
        <f>K7*L7</f>
        <v>1800</v>
      </c>
      <c r="N7" s="15">
        <v>120</v>
      </c>
      <c r="O7" s="15">
        <v>15</v>
      </c>
      <c r="P7" s="15">
        <f>N7*O7</f>
        <v>1800</v>
      </c>
      <c r="Q7" s="15">
        <f>J7+M7+P7</f>
        <v>3600</v>
      </c>
    </row>
  </sheetData>
  <mergeCells count="2">
    <mergeCell ref="A1:Q1"/>
    <mergeCell ref="A7:B7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"/>
  <sheetViews>
    <sheetView workbookViewId="0">
      <selection activeCell="M9" sqref="M9"/>
    </sheetView>
  </sheetViews>
  <sheetFormatPr defaultColWidth="8.725" defaultRowHeight="14.25" outlineLevelRow="6"/>
  <sheetData>
    <row r="1" ht="25.5" spans="1:17">
      <c r="A1" s="12" t="s">
        <v>51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ht="81.75" spans="1:17">
      <c r="A2" s="2" t="s">
        <v>1</v>
      </c>
      <c r="B2" s="2" t="s">
        <v>2</v>
      </c>
      <c r="C2" s="2" t="s">
        <v>28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0" t="s">
        <v>11</v>
      </c>
      <c r="L2" s="10" t="s">
        <v>9</v>
      </c>
      <c r="M2" s="10" t="s">
        <v>12</v>
      </c>
      <c r="N2" s="10" t="s">
        <v>13</v>
      </c>
      <c r="O2" s="10" t="s">
        <v>9</v>
      </c>
      <c r="P2" s="10" t="s">
        <v>14</v>
      </c>
      <c r="Q2" s="11" t="s">
        <v>15</v>
      </c>
    </row>
    <row r="3" ht="15.75" spans="1:17">
      <c r="A3" s="3">
        <v>1</v>
      </c>
      <c r="B3" s="3" t="s">
        <v>51</v>
      </c>
      <c r="C3" s="13"/>
      <c r="D3" s="13"/>
      <c r="E3" s="3">
        <f t="shared" ref="E3:E6" si="0">ROUND(D3*0.95,2)</f>
        <v>0</v>
      </c>
      <c r="F3" s="4"/>
      <c r="G3" s="8">
        <f>ROUND(F3*1.53,2)</f>
        <v>0</v>
      </c>
      <c r="H3" s="8">
        <f t="shared" ref="H3:H6" si="1">ROUND(E3+G3,2)</f>
        <v>0</v>
      </c>
      <c r="I3" s="8">
        <v>22</v>
      </c>
      <c r="J3" s="8">
        <f t="shared" ref="J3:J6" si="2">ROUND(H3*I3,0)</f>
        <v>0</v>
      </c>
      <c r="K3" s="15"/>
      <c r="L3" s="15"/>
      <c r="M3" s="15"/>
      <c r="N3" s="15"/>
      <c r="O3" s="15"/>
      <c r="P3" s="15"/>
      <c r="Q3" s="15"/>
    </row>
    <row r="4" ht="15.75" spans="1:17">
      <c r="A4" s="3">
        <v>2</v>
      </c>
      <c r="B4" s="3" t="s">
        <v>51</v>
      </c>
      <c r="C4" s="13"/>
      <c r="D4" s="13"/>
      <c r="E4" s="3">
        <f t="shared" si="0"/>
        <v>0</v>
      </c>
      <c r="F4" s="4"/>
      <c r="G4" s="8">
        <f>ROUND(F4*1.53,2)</f>
        <v>0</v>
      </c>
      <c r="H4" s="8">
        <f t="shared" si="1"/>
        <v>0</v>
      </c>
      <c r="I4" s="8">
        <v>22</v>
      </c>
      <c r="J4" s="8">
        <f t="shared" si="2"/>
        <v>0</v>
      </c>
      <c r="K4" s="15"/>
      <c r="L4" s="15"/>
      <c r="M4" s="15"/>
      <c r="N4" s="15"/>
      <c r="O4" s="15"/>
      <c r="P4" s="15"/>
      <c r="Q4" s="15"/>
    </row>
    <row r="5" ht="15.75" spans="1:17">
      <c r="A5" s="3">
        <v>3</v>
      </c>
      <c r="B5" s="3" t="s">
        <v>51</v>
      </c>
      <c r="C5" s="13"/>
      <c r="D5" s="13"/>
      <c r="E5" s="3">
        <f t="shared" si="0"/>
        <v>0</v>
      </c>
      <c r="F5" s="4"/>
      <c r="G5" s="8">
        <f>ROUND(F5*1.53,2)</f>
        <v>0</v>
      </c>
      <c r="H5" s="8">
        <f t="shared" si="1"/>
        <v>0</v>
      </c>
      <c r="I5" s="8">
        <v>22</v>
      </c>
      <c r="J5" s="8">
        <f t="shared" si="2"/>
        <v>0</v>
      </c>
      <c r="K5" s="15"/>
      <c r="L5" s="15"/>
      <c r="M5" s="15"/>
      <c r="N5" s="15"/>
      <c r="O5" s="15"/>
      <c r="P5" s="15"/>
      <c r="Q5" s="15"/>
    </row>
    <row r="6" ht="15.75" spans="1:17">
      <c r="A6" s="3">
        <v>4</v>
      </c>
      <c r="B6" s="3" t="s">
        <v>51</v>
      </c>
      <c r="C6" s="14"/>
      <c r="D6" s="13"/>
      <c r="E6" s="3">
        <f t="shared" si="0"/>
        <v>0</v>
      </c>
      <c r="F6" s="4"/>
      <c r="G6" s="8"/>
      <c r="H6" s="8">
        <f t="shared" si="1"/>
        <v>0</v>
      </c>
      <c r="I6" s="8">
        <v>22</v>
      </c>
      <c r="J6" s="8">
        <f t="shared" si="2"/>
        <v>0</v>
      </c>
      <c r="K6" s="15"/>
      <c r="L6" s="15"/>
      <c r="M6" s="15"/>
      <c r="N6" s="15"/>
      <c r="O6" s="15"/>
      <c r="P6" s="15"/>
      <c r="Q6" s="15"/>
    </row>
    <row r="7" ht="15.75" spans="1:17">
      <c r="A7" s="5" t="s">
        <v>27</v>
      </c>
      <c r="B7" s="6"/>
      <c r="C7" s="7">
        <v>0</v>
      </c>
      <c r="D7" s="2">
        <f t="shared" ref="D7:H7" si="3">SUM(D3:D6)</f>
        <v>0</v>
      </c>
      <c r="E7" s="2">
        <f t="shared" si="3"/>
        <v>0</v>
      </c>
      <c r="F7" s="2">
        <f>SUM(F3:F5)</f>
        <v>0</v>
      </c>
      <c r="G7" s="9">
        <f>SUM(G3:G5)</f>
        <v>0</v>
      </c>
      <c r="H7" s="9">
        <f t="shared" si="3"/>
        <v>0</v>
      </c>
      <c r="I7" s="9"/>
      <c r="J7" s="9">
        <f>SUM(J3:J6)</f>
        <v>0</v>
      </c>
      <c r="K7" s="15">
        <v>680</v>
      </c>
      <c r="L7" s="15">
        <v>10</v>
      </c>
      <c r="M7" s="15">
        <f>K7*L7</f>
        <v>6800</v>
      </c>
      <c r="N7" s="15">
        <v>320</v>
      </c>
      <c r="O7" s="15">
        <v>15</v>
      </c>
      <c r="P7" s="15">
        <f>N7*O7</f>
        <v>4800</v>
      </c>
      <c r="Q7" s="15">
        <f>J7+M7+P7</f>
        <v>11600</v>
      </c>
    </row>
  </sheetData>
  <mergeCells count="2">
    <mergeCell ref="A1:Q1"/>
    <mergeCell ref="A7:B7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"/>
  <sheetViews>
    <sheetView workbookViewId="0">
      <selection activeCell="N8" sqref="N8"/>
    </sheetView>
  </sheetViews>
  <sheetFormatPr defaultColWidth="8.725" defaultRowHeight="14.25" outlineLevelRow="6"/>
  <cols>
    <col min="2" max="2" width="9.36666666666667" customWidth="1"/>
  </cols>
  <sheetData>
    <row r="1" ht="25.5" spans="1:17">
      <c r="A1" s="12" t="s">
        <v>52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ht="81.75" spans="1:17">
      <c r="A2" s="2" t="s">
        <v>1</v>
      </c>
      <c r="B2" s="2" t="s">
        <v>2</v>
      </c>
      <c r="C2" s="2" t="s">
        <v>28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0" t="s">
        <v>11</v>
      </c>
      <c r="L2" s="10" t="s">
        <v>9</v>
      </c>
      <c r="M2" s="10" t="s">
        <v>12</v>
      </c>
      <c r="N2" s="10" t="s">
        <v>13</v>
      </c>
      <c r="O2" s="10" t="s">
        <v>9</v>
      </c>
      <c r="P2" s="10" t="s">
        <v>14</v>
      </c>
      <c r="Q2" s="11" t="s">
        <v>15</v>
      </c>
    </row>
    <row r="3" ht="15.75" spans="1:17">
      <c r="A3" s="3">
        <v>1</v>
      </c>
      <c r="B3" s="3" t="s">
        <v>52</v>
      </c>
      <c r="C3" s="13"/>
      <c r="D3" s="13"/>
      <c r="E3" s="3">
        <f t="shared" ref="E3:E6" si="0">ROUND(D3*0.95,2)</f>
        <v>0</v>
      </c>
      <c r="F3" s="4"/>
      <c r="G3" s="8">
        <f>ROUND(F3*1.53,2)</f>
        <v>0</v>
      </c>
      <c r="H3" s="8">
        <f t="shared" ref="H3:H6" si="1">ROUND(E3+G3,2)</f>
        <v>0</v>
      </c>
      <c r="I3" s="8">
        <v>22</v>
      </c>
      <c r="J3" s="8">
        <f t="shared" ref="J3:J6" si="2">ROUND(H3*I3,0)</f>
        <v>0</v>
      </c>
      <c r="K3" s="15"/>
      <c r="L3" s="15"/>
      <c r="M3" s="15"/>
      <c r="N3" s="15"/>
      <c r="O3" s="15"/>
      <c r="P3" s="15"/>
      <c r="Q3" s="15"/>
    </row>
    <row r="4" ht="15.75" spans="1:17">
      <c r="A4" s="3">
        <v>2</v>
      </c>
      <c r="B4" s="3" t="s">
        <v>52</v>
      </c>
      <c r="C4" s="13"/>
      <c r="D4" s="13"/>
      <c r="E4" s="3">
        <f t="shared" si="0"/>
        <v>0</v>
      </c>
      <c r="F4" s="4"/>
      <c r="G4" s="8">
        <f>ROUND(F4*1.53,2)</f>
        <v>0</v>
      </c>
      <c r="H4" s="8">
        <f t="shared" si="1"/>
        <v>0</v>
      </c>
      <c r="I4" s="8">
        <v>22</v>
      </c>
      <c r="J4" s="8">
        <f t="shared" si="2"/>
        <v>0</v>
      </c>
      <c r="K4" s="15"/>
      <c r="L4" s="15"/>
      <c r="M4" s="15"/>
      <c r="N4" s="15"/>
      <c r="O4" s="15"/>
      <c r="P4" s="15"/>
      <c r="Q4" s="15"/>
    </row>
    <row r="5" ht="15.75" spans="1:17">
      <c r="A5" s="3">
        <v>3</v>
      </c>
      <c r="B5" s="3" t="s">
        <v>52</v>
      </c>
      <c r="C5" s="13"/>
      <c r="D5" s="13"/>
      <c r="E5" s="3">
        <f t="shared" si="0"/>
        <v>0</v>
      </c>
      <c r="F5" s="4"/>
      <c r="G5" s="8">
        <f>ROUND(F5*1.53,2)</f>
        <v>0</v>
      </c>
      <c r="H5" s="8">
        <f t="shared" si="1"/>
        <v>0</v>
      </c>
      <c r="I5" s="8">
        <v>22</v>
      </c>
      <c r="J5" s="8">
        <f t="shared" si="2"/>
        <v>0</v>
      </c>
      <c r="K5" s="15"/>
      <c r="L5" s="15"/>
      <c r="M5" s="15"/>
      <c r="N5" s="15"/>
      <c r="O5" s="15"/>
      <c r="P5" s="15"/>
      <c r="Q5" s="15"/>
    </row>
    <row r="6" ht="15.75" spans="1:17">
      <c r="A6" s="3">
        <v>4</v>
      </c>
      <c r="B6" s="3" t="s">
        <v>52</v>
      </c>
      <c r="C6" s="14"/>
      <c r="D6" s="13"/>
      <c r="E6" s="3">
        <f t="shared" si="0"/>
        <v>0</v>
      </c>
      <c r="F6" s="4"/>
      <c r="G6" s="8"/>
      <c r="H6" s="8">
        <f t="shared" si="1"/>
        <v>0</v>
      </c>
      <c r="I6" s="8">
        <v>22</v>
      </c>
      <c r="J6" s="8">
        <f t="shared" si="2"/>
        <v>0</v>
      </c>
      <c r="K6" s="15"/>
      <c r="L6" s="15"/>
      <c r="M6" s="15"/>
      <c r="N6" s="15"/>
      <c r="O6" s="15"/>
      <c r="P6" s="15"/>
      <c r="Q6" s="15"/>
    </row>
    <row r="7" ht="15.75" spans="1:17">
      <c r="A7" s="5" t="s">
        <v>27</v>
      </c>
      <c r="B7" s="6"/>
      <c r="C7" s="7">
        <v>0</v>
      </c>
      <c r="D7" s="2">
        <f t="shared" ref="D7:H7" si="3">SUM(D3:D6)</f>
        <v>0</v>
      </c>
      <c r="E7" s="2">
        <f t="shared" si="3"/>
        <v>0</v>
      </c>
      <c r="F7" s="2">
        <f>SUM(F3:F5)</f>
        <v>0</v>
      </c>
      <c r="G7" s="9">
        <f>SUM(G3:G5)</f>
        <v>0</v>
      </c>
      <c r="H7" s="9">
        <f t="shared" si="3"/>
        <v>0</v>
      </c>
      <c r="I7" s="9"/>
      <c r="J7" s="9">
        <f>SUM(J3:J6)</f>
        <v>0</v>
      </c>
      <c r="K7" s="15">
        <v>580</v>
      </c>
      <c r="L7" s="15">
        <v>10</v>
      </c>
      <c r="M7" s="15">
        <f>K7*L7</f>
        <v>5800</v>
      </c>
      <c r="N7" s="15">
        <v>330</v>
      </c>
      <c r="O7" s="15">
        <v>15</v>
      </c>
      <c r="P7" s="15">
        <f>N7*O7</f>
        <v>4950</v>
      </c>
      <c r="Q7" s="15">
        <f>J7+M7+P7</f>
        <v>10750</v>
      </c>
    </row>
  </sheetData>
  <mergeCells count="2">
    <mergeCell ref="A1:Q1"/>
    <mergeCell ref="A7:B7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"/>
  <sheetViews>
    <sheetView topLeftCell="A2" workbookViewId="0">
      <selection activeCell="N13" sqref="N13"/>
    </sheetView>
  </sheetViews>
  <sheetFormatPr defaultColWidth="8.725" defaultRowHeight="14.25" outlineLevelRow="6"/>
  <sheetData>
    <row r="1" ht="25.5" spans="1:17">
      <c r="A1" s="12" t="s">
        <v>53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ht="81.75" spans="1:17">
      <c r="A2" s="2" t="s">
        <v>1</v>
      </c>
      <c r="B2" s="2" t="s">
        <v>2</v>
      </c>
      <c r="C2" s="2" t="s">
        <v>28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0" t="s">
        <v>11</v>
      </c>
      <c r="L2" s="10" t="s">
        <v>9</v>
      </c>
      <c r="M2" s="10" t="s">
        <v>12</v>
      </c>
      <c r="N2" s="10" t="s">
        <v>13</v>
      </c>
      <c r="O2" s="10" t="s">
        <v>9</v>
      </c>
      <c r="P2" s="10" t="s">
        <v>14</v>
      </c>
      <c r="Q2" s="11" t="s">
        <v>15</v>
      </c>
    </row>
    <row r="3" ht="15.75" spans="1:17">
      <c r="A3" s="3">
        <v>1</v>
      </c>
      <c r="B3" s="3" t="s">
        <v>53</v>
      </c>
      <c r="C3" s="13"/>
      <c r="D3" s="13"/>
      <c r="E3" s="3">
        <f t="shared" ref="E3:E6" si="0">ROUND(D3*0.95,2)</f>
        <v>0</v>
      </c>
      <c r="F3" s="4"/>
      <c r="G3" s="8">
        <f>ROUND(F3*1.53,2)</f>
        <v>0</v>
      </c>
      <c r="H3" s="8">
        <f t="shared" ref="H3:H6" si="1">ROUND(E3+G3,2)</f>
        <v>0</v>
      </c>
      <c r="I3" s="8">
        <v>22</v>
      </c>
      <c r="J3" s="8">
        <f t="shared" ref="J3:J6" si="2">ROUND(H3*I3,0)</f>
        <v>0</v>
      </c>
      <c r="K3" s="15"/>
      <c r="L3" s="15"/>
      <c r="M3" s="15"/>
      <c r="N3" s="15"/>
      <c r="O3" s="15"/>
      <c r="P3" s="15"/>
      <c r="Q3" s="15"/>
    </row>
    <row r="4" ht="15.75" spans="1:17">
      <c r="A4" s="3">
        <v>2</v>
      </c>
      <c r="B4" s="3" t="s">
        <v>53</v>
      </c>
      <c r="C4" s="13"/>
      <c r="D4" s="13"/>
      <c r="E4" s="3">
        <f t="shared" si="0"/>
        <v>0</v>
      </c>
      <c r="F4" s="4"/>
      <c r="G4" s="8">
        <f>ROUND(F4*1.53,2)</f>
        <v>0</v>
      </c>
      <c r="H4" s="8">
        <f t="shared" si="1"/>
        <v>0</v>
      </c>
      <c r="I4" s="8">
        <v>22</v>
      </c>
      <c r="J4" s="8">
        <f t="shared" si="2"/>
        <v>0</v>
      </c>
      <c r="K4" s="15"/>
      <c r="L4" s="15"/>
      <c r="M4" s="15"/>
      <c r="N4" s="15"/>
      <c r="O4" s="15"/>
      <c r="P4" s="15"/>
      <c r="Q4" s="15"/>
    </row>
    <row r="5" ht="15.75" spans="1:17">
      <c r="A5" s="3">
        <v>3</v>
      </c>
      <c r="B5" s="3" t="s">
        <v>53</v>
      </c>
      <c r="C5" s="13"/>
      <c r="D5" s="13"/>
      <c r="E5" s="3">
        <f t="shared" si="0"/>
        <v>0</v>
      </c>
      <c r="F5" s="4"/>
      <c r="G5" s="8">
        <f>ROUND(F5*1.53,2)</f>
        <v>0</v>
      </c>
      <c r="H5" s="8">
        <f t="shared" si="1"/>
        <v>0</v>
      </c>
      <c r="I5" s="8">
        <v>22</v>
      </c>
      <c r="J5" s="8">
        <f t="shared" si="2"/>
        <v>0</v>
      </c>
      <c r="K5" s="15"/>
      <c r="L5" s="15"/>
      <c r="M5" s="15"/>
      <c r="N5" s="15"/>
      <c r="O5" s="15"/>
      <c r="P5" s="15"/>
      <c r="Q5" s="15"/>
    </row>
    <row r="6" ht="15.75" spans="1:17">
      <c r="A6" s="3">
        <v>4</v>
      </c>
      <c r="B6" s="3" t="s">
        <v>53</v>
      </c>
      <c r="C6" s="14"/>
      <c r="D6" s="13"/>
      <c r="E6" s="3">
        <f t="shared" si="0"/>
        <v>0</v>
      </c>
      <c r="F6" s="4"/>
      <c r="G6" s="8"/>
      <c r="H6" s="8">
        <f t="shared" si="1"/>
        <v>0</v>
      </c>
      <c r="I6" s="8">
        <v>22</v>
      </c>
      <c r="J6" s="8">
        <f t="shared" si="2"/>
        <v>0</v>
      </c>
      <c r="K6" s="15"/>
      <c r="L6" s="15"/>
      <c r="M6" s="15"/>
      <c r="N6" s="15"/>
      <c r="O6" s="15"/>
      <c r="P6" s="15"/>
      <c r="Q6" s="15"/>
    </row>
    <row r="7" ht="15.75" spans="1:17">
      <c r="A7" s="5" t="s">
        <v>27</v>
      </c>
      <c r="B7" s="6"/>
      <c r="C7" s="7">
        <v>0</v>
      </c>
      <c r="D7" s="2">
        <f t="shared" ref="D7:H7" si="3">SUM(D3:D6)</f>
        <v>0</v>
      </c>
      <c r="E7" s="2">
        <f t="shared" si="3"/>
        <v>0</v>
      </c>
      <c r="F7" s="2">
        <f>SUM(F3:F5)</f>
        <v>0</v>
      </c>
      <c r="G7" s="9">
        <f>SUM(G3:G5)</f>
        <v>0</v>
      </c>
      <c r="H7" s="9">
        <f t="shared" si="3"/>
        <v>0</v>
      </c>
      <c r="I7" s="9"/>
      <c r="J7" s="9">
        <f>SUM(J3:J6)</f>
        <v>0</v>
      </c>
      <c r="K7" s="15">
        <v>520</v>
      </c>
      <c r="L7" s="15">
        <v>10</v>
      </c>
      <c r="M7" s="15">
        <f>K7*L7</f>
        <v>5200</v>
      </c>
      <c r="N7" s="15">
        <v>380</v>
      </c>
      <c r="O7" s="15">
        <v>15</v>
      </c>
      <c r="P7" s="15">
        <f>N7*O7</f>
        <v>5700</v>
      </c>
      <c r="Q7" s="15">
        <f>J7+M7+P7</f>
        <v>10900</v>
      </c>
    </row>
  </sheetData>
  <mergeCells count="2">
    <mergeCell ref="A1:Q1"/>
    <mergeCell ref="A7:B7"/>
  </mergeCells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"/>
  <sheetViews>
    <sheetView workbookViewId="0">
      <selection activeCell="L10" sqref="L10"/>
    </sheetView>
  </sheetViews>
  <sheetFormatPr defaultColWidth="8.725" defaultRowHeight="14.25" outlineLevelRow="6"/>
  <sheetData>
    <row r="1" ht="25.5" spans="1:17">
      <c r="A1" s="12" t="s">
        <v>54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ht="81.75" spans="1:17">
      <c r="A2" s="2" t="s">
        <v>1</v>
      </c>
      <c r="B2" s="2" t="s">
        <v>2</v>
      </c>
      <c r="C2" s="2" t="s">
        <v>28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0" t="s">
        <v>11</v>
      </c>
      <c r="L2" s="10" t="s">
        <v>9</v>
      </c>
      <c r="M2" s="10" t="s">
        <v>12</v>
      </c>
      <c r="N2" s="10" t="s">
        <v>13</v>
      </c>
      <c r="O2" s="10" t="s">
        <v>9</v>
      </c>
      <c r="P2" s="10" t="s">
        <v>14</v>
      </c>
      <c r="Q2" s="11" t="s">
        <v>15</v>
      </c>
    </row>
    <row r="3" ht="15.75" spans="1:17">
      <c r="A3" s="3">
        <v>1</v>
      </c>
      <c r="B3" s="3" t="s">
        <v>55</v>
      </c>
      <c r="C3" s="13"/>
      <c r="D3" s="13"/>
      <c r="E3" s="3">
        <f t="shared" ref="E3:E6" si="0">ROUND(D3*0.95,2)</f>
        <v>0</v>
      </c>
      <c r="F3" s="4"/>
      <c r="G3" s="8">
        <f>ROUND(F3*1.53,2)</f>
        <v>0</v>
      </c>
      <c r="H3" s="8">
        <f t="shared" ref="H3:H6" si="1">ROUND(E3+G3,2)</f>
        <v>0</v>
      </c>
      <c r="I3" s="8">
        <v>22</v>
      </c>
      <c r="J3" s="8">
        <f t="shared" ref="J3:J6" si="2">ROUND(H3*I3,0)</f>
        <v>0</v>
      </c>
      <c r="K3" s="15"/>
      <c r="L3" s="15"/>
      <c r="M3" s="15"/>
      <c r="N3" s="15"/>
      <c r="O3" s="15"/>
      <c r="P3" s="15"/>
      <c r="Q3" s="15"/>
    </row>
    <row r="4" ht="15.75" spans="1:17">
      <c r="A4" s="3">
        <v>2</v>
      </c>
      <c r="B4" s="3" t="s">
        <v>55</v>
      </c>
      <c r="C4" s="13"/>
      <c r="D4" s="13"/>
      <c r="E4" s="3">
        <f t="shared" si="0"/>
        <v>0</v>
      </c>
      <c r="F4" s="4"/>
      <c r="G4" s="8">
        <f>ROUND(F4*1.53,2)</f>
        <v>0</v>
      </c>
      <c r="H4" s="8">
        <f t="shared" si="1"/>
        <v>0</v>
      </c>
      <c r="I4" s="8">
        <v>22</v>
      </c>
      <c r="J4" s="8">
        <f t="shared" si="2"/>
        <v>0</v>
      </c>
      <c r="K4" s="15"/>
      <c r="L4" s="15"/>
      <c r="M4" s="15"/>
      <c r="N4" s="15"/>
      <c r="O4" s="15"/>
      <c r="P4" s="15"/>
      <c r="Q4" s="15"/>
    </row>
    <row r="5" ht="15.75" spans="1:17">
      <c r="A5" s="3">
        <v>3</v>
      </c>
      <c r="B5" s="3" t="s">
        <v>55</v>
      </c>
      <c r="C5" s="13"/>
      <c r="D5" s="13"/>
      <c r="E5" s="3">
        <f t="shared" si="0"/>
        <v>0</v>
      </c>
      <c r="F5" s="4"/>
      <c r="G5" s="8">
        <f>ROUND(F5*1.53,2)</f>
        <v>0</v>
      </c>
      <c r="H5" s="8">
        <f t="shared" si="1"/>
        <v>0</v>
      </c>
      <c r="I5" s="8">
        <v>22</v>
      </c>
      <c r="J5" s="8">
        <f t="shared" si="2"/>
        <v>0</v>
      </c>
      <c r="K5" s="15"/>
      <c r="L5" s="15"/>
      <c r="M5" s="15"/>
      <c r="N5" s="15"/>
      <c r="O5" s="15"/>
      <c r="P5" s="15"/>
      <c r="Q5" s="15"/>
    </row>
    <row r="6" ht="15.75" spans="1:17">
      <c r="A6" s="3">
        <v>4</v>
      </c>
      <c r="B6" s="3" t="s">
        <v>55</v>
      </c>
      <c r="C6" s="14"/>
      <c r="D6" s="13"/>
      <c r="E6" s="3">
        <f t="shared" si="0"/>
        <v>0</v>
      </c>
      <c r="F6" s="4"/>
      <c r="G6" s="8"/>
      <c r="H6" s="8">
        <f t="shared" si="1"/>
        <v>0</v>
      </c>
      <c r="I6" s="8">
        <v>22</v>
      </c>
      <c r="J6" s="8">
        <f t="shared" si="2"/>
        <v>0</v>
      </c>
      <c r="K6" s="15"/>
      <c r="L6" s="15"/>
      <c r="M6" s="15"/>
      <c r="N6" s="15"/>
      <c r="O6" s="15"/>
      <c r="P6" s="15"/>
      <c r="Q6" s="15"/>
    </row>
    <row r="7" ht="15.75" spans="1:17">
      <c r="A7" s="5" t="s">
        <v>27</v>
      </c>
      <c r="B7" s="6"/>
      <c r="C7" s="7">
        <v>0</v>
      </c>
      <c r="D7" s="2">
        <f t="shared" ref="D7:H7" si="3">SUM(D3:D6)</f>
        <v>0</v>
      </c>
      <c r="E7" s="2">
        <f t="shared" si="3"/>
        <v>0</v>
      </c>
      <c r="F7" s="2">
        <f>SUM(F3:F5)</f>
        <v>0</v>
      </c>
      <c r="G7" s="9">
        <f>SUM(G3:G5)</f>
        <v>0</v>
      </c>
      <c r="H7" s="9">
        <f t="shared" si="3"/>
        <v>0</v>
      </c>
      <c r="I7" s="9"/>
      <c r="J7" s="9">
        <f>SUM(J3:J6)</f>
        <v>0</v>
      </c>
      <c r="K7" s="15">
        <v>170</v>
      </c>
      <c r="L7" s="15">
        <v>10</v>
      </c>
      <c r="M7" s="15">
        <f>K7*L7</f>
        <v>1700</v>
      </c>
      <c r="N7" s="15"/>
      <c r="O7" s="15">
        <v>15</v>
      </c>
      <c r="P7" s="15">
        <f>N7*O7</f>
        <v>0</v>
      </c>
      <c r="Q7" s="15">
        <f>J7+M7+P7</f>
        <v>1700</v>
      </c>
    </row>
  </sheetData>
  <mergeCells count="2">
    <mergeCell ref="A1:Q1"/>
    <mergeCell ref="A7:B7"/>
  </mergeCells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8"/>
  <sheetViews>
    <sheetView zoomScale="89" zoomScaleNormal="89" workbookViewId="0">
      <selection activeCell="D13" sqref="D13"/>
    </sheetView>
  </sheetViews>
  <sheetFormatPr defaultColWidth="8.725" defaultRowHeight="14.25" outlineLevelRow="7"/>
  <cols>
    <col min="2" max="2" width="10.1083333333333" customWidth="1"/>
    <col min="5" max="5" width="8.81666666666667"/>
  </cols>
  <sheetData>
    <row r="1" ht="25.5" spans="1:17">
      <c r="A1" s="1" t="s">
        <v>56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81.75" spans="1:17">
      <c r="A2" s="2" t="s">
        <v>1</v>
      </c>
      <c r="B2" s="2" t="s">
        <v>2</v>
      </c>
      <c r="C2" s="2" t="s">
        <v>28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0" t="s">
        <v>11</v>
      </c>
      <c r="L2" s="10" t="s">
        <v>9</v>
      </c>
      <c r="M2" s="10" t="s">
        <v>12</v>
      </c>
      <c r="N2" s="10" t="s">
        <v>13</v>
      </c>
      <c r="O2" s="10" t="s">
        <v>9</v>
      </c>
      <c r="P2" s="10" t="s">
        <v>14</v>
      </c>
      <c r="Q2" s="11" t="s">
        <v>15</v>
      </c>
    </row>
    <row r="3" ht="15.75" spans="1:17">
      <c r="A3" s="3">
        <v>1</v>
      </c>
      <c r="B3" s="3" t="s">
        <v>26</v>
      </c>
      <c r="C3" s="4" t="s">
        <v>57</v>
      </c>
      <c r="D3" s="4">
        <f>15*6+6*3*2</f>
        <v>126</v>
      </c>
      <c r="E3" s="3">
        <f>ROUND(D3*0.95,2)</f>
        <v>119.7</v>
      </c>
      <c r="F3" s="4"/>
      <c r="G3" s="8"/>
      <c r="H3" s="8">
        <f>ROUND(E3+G3,2)</f>
        <v>119.7</v>
      </c>
      <c r="I3" s="8">
        <v>22</v>
      </c>
      <c r="J3" s="8">
        <f>ROUND(H3*I3,0)</f>
        <v>2633</v>
      </c>
      <c r="K3" s="4"/>
      <c r="L3" s="4"/>
      <c r="M3" s="4"/>
      <c r="N3" s="4"/>
      <c r="O3" s="4"/>
      <c r="P3" s="4"/>
      <c r="Q3" s="4"/>
    </row>
    <row r="4" ht="23" customHeight="1" spans="1:17">
      <c r="A4" s="3">
        <v>2</v>
      </c>
      <c r="B4" s="3" t="s">
        <v>26</v>
      </c>
      <c r="C4" s="4" t="s">
        <v>58</v>
      </c>
      <c r="D4" s="4">
        <f>16.2*6+8*3*2</f>
        <v>145.2</v>
      </c>
      <c r="E4" s="3">
        <f>ROUND(D4*0.95,2)</f>
        <v>137.94</v>
      </c>
      <c r="F4" s="4"/>
      <c r="G4" s="8"/>
      <c r="H4" s="8">
        <f>ROUND(E4+G4,2)</f>
        <v>137.94</v>
      </c>
      <c r="I4" s="8">
        <v>22</v>
      </c>
      <c r="J4" s="8">
        <f>ROUND(H4*I4,0)</f>
        <v>3035</v>
      </c>
      <c r="K4" s="4"/>
      <c r="L4" s="4"/>
      <c r="M4" s="4"/>
      <c r="N4" s="4"/>
      <c r="O4" s="4"/>
      <c r="P4" s="4"/>
      <c r="Q4" s="4"/>
    </row>
    <row r="5" ht="15.75" spans="1:17">
      <c r="A5" s="3">
        <v>3</v>
      </c>
      <c r="B5" s="3" t="s">
        <v>26</v>
      </c>
      <c r="C5" s="4" t="s">
        <v>59</v>
      </c>
      <c r="D5" s="4">
        <f>12*7+6*3</f>
        <v>102</v>
      </c>
      <c r="E5" s="3">
        <f>ROUND(D5*0.95,2)</f>
        <v>96.9</v>
      </c>
      <c r="F5" s="4"/>
      <c r="G5" s="8"/>
      <c r="H5" s="8">
        <f>ROUND(E5+G5,2)</f>
        <v>96.9</v>
      </c>
      <c r="I5" s="8">
        <v>22</v>
      </c>
      <c r="J5" s="8">
        <f>ROUND(H5*I5,0)</f>
        <v>2132</v>
      </c>
      <c r="K5" s="4"/>
      <c r="L5" s="4"/>
      <c r="M5" s="4"/>
      <c r="N5" s="4"/>
      <c r="O5" s="4"/>
      <c r="P5" s="4"/>
      <c r="Q5" s="4"/>
    </row>
    <row r="6" ht="20" customHeight="1" spans="1:17">
      <c r="A6" s="3">
        <v>4</v>
      </c>
      <c r="B6" s="3" t="s">
        <v>26</v>
      </c>
      <c r="C6" s="4"/>
      <c r="D6" s="4"/>
      <c r="E6" s="3">
        <f>ROUND(D6*0.95,2)</f>
        <v>0</v>
      </c>
      <c r="F6" s="4"/>
      <c r="G6" s="8"/>
      <c r="H6" s="8">
        <f>ROUND(E6+G6,2)</f>
        <v>0</v>
      </c>
      <c r="I6" s="8">
        <v>22</v>
      </c>
      <c r="J6" s="8">
        <f>ROUND(H6*I6,0)</f>
        <v>0</v>
      </c>
      <c r="K6" s="4"/>
      <c r="L6" s="4"/>
      <c r="M6" s="4"/>
      <c r="N6" s="4"/>
      <c r="O6" s="4"/>
      <c r="P6" s="4"/>
      <c r="Q6" s="4"/>
    </row>
    <row r="7" ht="15.75" spans="1:17">
      <c r="A7" s="3">
        <v>5</v>
      </c>
      <c r="B7" s="3" t="s">
        <v>26</v>
      </c>
      <c r="C7" s="4"/>
      <c r="D7" s="4"/>
      <c r="E7" s="3">
        <f>ROUND(D7*0.95,2)</f>
        <v>0</v>
      </c>
      <c r="F7" s="4"/>
      <c r="G7" s="8"/>
      <c r="H7" s="8">
        <f>ROUND(E7+G7,2)</f>
        <v>0</v>
      </c>
      <c r="I7" s="8">
        <v>22</v>
      </c>
      <c r="J7" s="8">
        <f>ROUND(H7*I7,0)</f>
        <v>0</v>
      </c>
      <c r="K7" s="4"/>
      <c r="L7" s="4"/>
      <c r="M7" s="4"/>
      <c r="N7" s="4"/>
      <c r="O7" s="4"/>
      <c r="P7" s="4"/>
      <c r="Q7" s="4"/>
    </row>
    <row r="8" ht="15.75" spans="1:17">
      <c r="A8" s="5" t="s">
        <v>27</v>
      </c>
      <c r="B8" s="6"/>
      <c r="C8" s="7">
        <v>3</v>
      </c>
      <c r="D8" s="2">
        <f>SUM(D3:D7)</f>
        <v>373.2</v>
      </c>
      <c r="E8" s="2">
        <f>SUM(E3:E7)</f>
        <v>354.54</v>
      </c>
      <c r="F8" s="2"/>
      <c r="G8" s="9"/>
      <c r="H8" s="9">
        <f>SUM(H3:H7)</f>
        <v>354.54</v>
      </c>
      <c r="I8" s="9"/>
      <c r="J8" s="9">
        <f>SUM(J3:J7)</f>
        <v>7800</v>
      </c>
      <c r="K8" s="4">
        <v>850</v>
      </c>
      <c r="L8" s="4">
        <v>10</v>
      </c>
      <c r="M8" s="4">
        <f>K8*L8</f>
        <v>8500</v>
      </c>
      <c r="N8" s="4">
        <v>220</v>
      </c>
      <c r="O8" s="4">
        <v>15</v>
      </c>
      <c r="P8" s="4">
        <f>N8*O8</f>
        <v>3300</v>
      </c>
      <c r="Q8" s="4">
        <f>J8+M8+P8</f>
        <v>19600</v>
      </c>
    </row>
  </sheetData>
  <mergeCells count="2">
    <mergeCell ref="A1:Q1"/>
    <mergeCell ref="A8:B8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5"/>
  <sheetViews>
    <sheetView zoomScale="89" zoomScaleNormal="89" workbookViewId="0">
      <selection activeCell="M13" sqref="M13"/>
    </sheetView>
  </sheetViews>
  <sheetFormatPr defaultColWidth="9" defaultRowHeight="14.25"/>
  <cols>
    <col min="1" max="1" width="6.21666666666667" style="21" customWidth="1"/>
    <col min="2" max="2" width="10.3666666666667" style="21" customWidth="1"/>
    <col min="3" max="3" width="8.55833333333333" style="21" customWidth="1"/>
    <col min="4" max="4" width="9.90833333333333" style="21" customWidth="1"/>
    <col min="5" max="5" width="10.5416666666667" style="21" customWidth="1"/>
    <col min="6" max="6" width="11.725" style="21" customWidth="1"/>
    <col min="7" max="7" width="12.4583333333333" style="21" customWidth="1"/>
    <col min="8" max="8" width="9.90833333333333" style="21" customWidth="1"/>
    <col min="9" max="9" width="8.275" style="21" customWidth="1"/>
    <col min="10" max="10" width="7.725" style="21" customWidth="1"/>
    <col min="11" max="11" width="12.0416666666667" style="21" customWidth="1"/>
    <col min="12" max="12" width="9" style="21"/>
    <col min="13" max="14" width="12.6666666666667" style="21" customWidth="1"/>
    <col min="15" max="15" width="9" style="21"/>
    <col min="16" max="16" width="10.8166666666667" style="21" customWidth="1"/>
    <col min="17" max="16384" width="9" style="21"/>
  </cols>
  <sheetData>
    <row r="1" ht="25.5" spans="1:17">
      <c r="A1" s="31" t="s">
        <v>16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</row>
    <row r="2" ht="58" customHeight="1" spans="1:17">
      <c r="A2" s="2" t="s">
        <v>1</v>
      </c>
      <c r="B2" s="2" t="s">
        <v>2</v>
      </c>
      <c r="C2" s="2" t="s">
        <v>28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8" t="s">
        <v>11</v>
      </c>
      <c r="L2" s="18" t="s">
        <v>9</v>
      </c>
      <c r="M2" s="18" t="s">
        <v>12</v>
      </c>
      <c r="N2" s="18" t="s">
        <v>13</v>
      </c>
      <c r="O2" s="18" t="s">
        <v>9</v>
      </c>
      <c r="P2" s="18" t="s">
        <v>14</v>
      </c>
      <c r="Q2" s="20" t="s">
        <v>15</v>
      </c>
    </row>
    <row r="3" ht="18" customHeight="1" spans="1:17">
      <c r="A3" s="3">
        <v>1</v>
      </c>
      <c r="B3" s="3" t="s">
        <v>16</v>
      </c>
      <c r="C3" s="4"/>
      <c r="D3" s="4"/>
      <c r="E3" s="3">
        <f t="shared" ref="E3:E10" si="0">ROUND(D3*0.95,2)</f>
        <v>0</v>
      </c>
      <c r="F3" s="4"/>
      <c r="G3" s="8">
        <f t="shared" ref="G3:G10" si="1">ROUND(F3*1.53,2)</f>
        <v>0</v>
      </c>
      <c r="H3" s="8">
        <f>ROUND(E3+G3,2)</f>
        <v>0</v>
      </c>
      <c r="I3" s="8">
        <v>22</v>
      </c>
      <c r="J3" s="8">
        <f>ROUND(H3*I3,0)</f>
        <v>0</v>
      </c>
      <c r="K3" s="19"/>
      <c r="L3" s="19"/>
      <c r="M3" s="19"/>
      <c r="N3" s="19"/>
      <c r="O3" s="19"/>
      <c r="P3" s="19"/>
      <c r="Q3" s="19"/>
    </row>
    <row r="4" ht="18" customHeight="1" spans="1:17">
      <c r="A4" s="3">
        <v>2</v>
      </c>
      <c r="B4" s="3" t="s">
        <v>16</v>
      </c>
      <c r="C4" s="4"/>
      <c r="D4" s="4"/>
      <c r="E4" s="3">
        <f t="shared" si="0"/>
        <v>0</v>
      </c>
      <c r="F4" s="4"/>
      <c r="G4" s="8">
        <f t="shared" si="1"/>
        <v>0</v>
      </c>
      <c r="H4" s="8">
        <f t="shared" ref="H4:H10" si="2">ROUND(E4+G4,2)</f>
        <v>0</v>
      </c>
      <c r="I4" s="8">
        <v>22</v>
      </c>
      <c r="J4" s="8">
        <f t="shared" ref="J4:J35" si="3">ROUND(H4*I4,0)</f>
        <v>0</v>
      </c>
      <c r="K4" s="19"/>
      <c r="L4" s="19"/>
      <c r="M4" s="19"/>
      <c r="N4" s="19"/>
      <c r="O4" s="19"/>
      <c r="P4" s="19"/>
      <c r="Q4" s="19"/>
    </row>
    <row r="5" ht="18" customHeight="1" spans="1:17">
      <c r="A5" s="3">
        <v>3</v>
      </c>
      <c r="B5" s="3" t="s">
        <v>16</v>
      </c>
      <c r="C5" s="4"/>
      <c r="D5" s="4"/>
      <c r="E5" s="3">
        <v>0</v>
      </c>
      <c r="F5" s="4"/>
      <c r="G5" s="8">
        <f t="shared" si="1"/>
        <v>0</v>
      </c>
      <c r="H5" s="8"/>
      <c r="I5" s="8">
        <v>22</v>
      </c>
      <c r="J5" s="8">
        <f t="shared" si="3"/>
        <v>0</v>
      </c>
      <c r="K5" s="19"/>
      <c r="L5" s="19"/>
      <c r="M5" s="19"/>
      <c r="N5" s="19"/>
      <c r="O5" s="19"/>
      <c r="P5" s="19"/>
      <c r="Q5" s="19"/>
    </row>
    <row r="6" ht="18" customHeight="1" spans="1:17">
      <c r="A6" s="3">
        <v>4</v>
      </c>
      <c r="B6" s="3" t="s">
        <v>16</v>
      </c>
      <c r="C6" s="4"/>
      <c r="D6" s="4"/>
      <c r="E6" s="3">
        <f t="shared" si="0"/>
        <v>0</v>
      </c>
      <c r="F6" s="4"/>
      <c r="G6" s="8">
        <f t="shared" si="1"/>
        <v>0</v>
      </c>
      <c r="H6" s="8">
        <f t="shared" si="2"/>
        <v>0</v>
      </c>
      <c r="I6" s="8">
        <v>22</v>
      </c>
      <c r="J6" s="8">
        <f t="shared" si="3"/>
        <v>0</v>
      </c>
      <c r="K6" s="19"/>
      <c r="L6" s="19"/>
      <c r="M6" s="19"/>
      <c r="N6" s="19"/>
      <c r="O6" s="19"/>
      <c r="P6" s="19"/>
      <c r="Q6" s="19"/>
    </row>
    <row r="7" ht="18" customHeight="1" spans="1:17">
      <c r="A7" s="3">
        <v>5</v>
      </c>
      <c r="B7" s="3" t="s">
        <v>16</v>
      </c>
      <c r="C7" s="4"/>
      <c r="D7" s="4"/>
      <c r="E7" s="3">
        <f t="shared" si="0"/>
        <v>0</v>
      </c>
      <c r="F7" s="4"/>
      <c r="G7" s="8">
        <f t="shared" si="1"/>
        <v>0</v>
      </c>
      <c r="H7" s="8">
        <f t="shared" si="2"/>
        <v>0</v>
      </c>
      <c r="I7" s="8">
        <v>22</v>
      </c>
      <c r="J7" s="8">
        <f t="shared" si="3"/>
        <v>0</v>
      </c>
      <c r="K7" s="19"/>
      <c r="L7" s="19"/>
      <c r="M7" s="19"/>
      <c r="N7" s="19"/>
      <c r="O7" s="19"/>
      <c r="P7" s="19"/>
      <c r="Q7" s="19"/>
    </row>
    <row r="8" ht="18" customHeight="1" spans="1:17">
      <c r="A8" s="3">
        <v>6</v>
      </c>
      <c r="B8" s="3" t="s">
        <v>16</v>
      </c>
      <c r="C8" s="4"/>
      <c r="D8" s="4"/>
      <c r="E8" s="3">
        <f t="shared" si="0"/>
        <v>0</v>
      </c>
      <c r="F8" s="4"/>
      <c r="G8" s="8">
        <f t="shared" si="1"/>
        <v>0</v>
      </c>
      <c r="H8" s="8">
        <f t="shared" si="2"/>
        <v>0</v>
      </c>
      <c r="I8" s="8">
        <v>22</v>
      </c>
      <c r="J8" s="8">
        <f t="shared" si="3"/>
        <v>0</v>
      </c>
      <c r="K8" s="19"/>
      <c r="L8" s="19"/>
      <c r="M8" s="19"/>
      <c r="N8" s="19"/>
      <c r="O8" s="19"/>
      <c r="P8" s="19"/>
      <c r="Q8" s="19"/>
    </row>
    <row r="9" ht="18" customHeight="1" spans="1:17">
      <c r="A9" s="3">
        <v>7</v>
      </c>
      <c r="B9" s="3" t="s">
        <v>16</v>
      </c>
      <c r="C9" s="4"/>
      <c r="D9" s="4"/>
      <c r="E9" s="3">
        <f t="shared" si="0"/>
        <v>0</v>
      </c>
      <c r="F9" s="4"/>
      <c r="G9" s="8">
        <f t="shared" si="1"/>
        <v>0</v>
      </c>
      <c r="H9" s="8">
        <f t="shared" si="2"/>
        <v>0</v>
      </c>
      <c r="I9" s="8">
        <v>22</v>
      </c>
      <c r="J9" s="8">
        <f t="shared" si="3"/>
        <v>0</v>
      </c>
      <c r="K9" s="19"/>
      <c r="L9" s="19"/>
      <c r="M9" s="19"/>
      <c r="N9" s="19"/>
      <c r="O9" s="19"/>
      <c r="P9" s="19"/>
      <c r="Q9" s="19"/>
    </row>
    <row r="10" ht="18" customHeight="1" spans="1:17">
      <c r="A10" s="3">
        <v>8</v>
      </c>
      <c r="B10" s="3" t="s">
        <v>16</v>
      </c>
      <c r="C10" s="32"/>
      <c r="D10" s="4"/>
      <c r="E10" s="3">
        <f t="shared" si="0"/>
        <v>0</v>
      </c>
      <c r="F10" s="4"/>
      <c r="G10" s="8">
        <f t="shared" si="1"/>
        <v>0</v>
      </c>
      <c r="H10" s="8">
        <f t="shared" si="2"/>
        <v>0</v>
      </c>
      <c r="I10" s="8">
        <v>22</v>
      </c>
      <c r="J10" s="8">
        <f t="shared" si="3"/>
        <v>0</v>
      </c>
      <c r="K10" s="19"/>
      <c r="L10" s="19"/>
      <c r="M10" s="19"/>
      <c r="N10" s="19"/>
      <c r="O10" s="19"/>
      <c r="P10" s="19"/>
      <c r="Q10" s="19"/>
    </row>
    <row r="11" ht="24.6" customHeight="1" spans="1:17">
      <c r="A11" s="5" t="s">
        <v>27</v>
      </c>
      <c r="B11" s="6"/>
      <c r="C11" s="7">
        <v>0</v>
      </c>
      <c r="D11" s="2">
        <f>SUM(D3:D10)</f>
        <v>0</v>
      </c>
      <c r="E11" s="2">
        <f>SUM(E3:E10)</f>
        <v>0</v>
      </c>
      <c r="F11" s="2">
        <f>SUM(F3:F10)</f>
        <v>0</v>
      </c>
      <c r="G11" s="9">
        <f>SUM(G3:G10)</f>
        <v>0</v>
      </c>
      <c r="H11" s="9">
        <f>SUM(H3:H10)</f>
        <v>0</v>
      </c>
      <c r="I11" s="8"/>
      <c r="J11" s="9">
        <f>SUM(J3:J10)</f>
        <v>0</v>
      </c>
      <c r="K11" s="19">
        <v>490</v>
      </c>
      <c r="L11" s="19">
        <v>10</v>
      </c>
      <c r="M11" s="19">
        <f>K11*L11</f>
        <v>4900</v>
      </c>
      <c r="N11" s="19">
        <v>350</v>
      </c>
      <c r="O11" s="19">
        <v>15</v>
      </c>
      <c r="P11" s="19">
        <f>N11*O11</f>
        <v>5250</v>
      </c>
      <c r="Q11" s="19">
        <f>J11+M11+P11</f>
        <v>10150</v>
      </c>
    </row>
    <row r="12" ht="19.95" customHeight="1"/>
    <row r="13" ht="19.95" customHeight="1"/>
    <row r="14" ht="19.95" customHeight="1"/>
    <row r="15" ht="19.95" customHeight="1"/>
  </sheetData>
  <mergeCells count="2">
    <mergeCell ref="A1:Q1"/>
    <mergeCell ref="A11:B11"/>
  </mergeCells>
  <pageMargins left="0.7" right="0.7" top="0.75" bottom="0.75" header="0.3" footer="0.3"/>
  <pageSetup paperSize="9" scale="7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4"/>
  <sheetViews>
    <sheetView zoomScale="86" zoomScaleNormal="86" workbookViewId="0">
      <selection activeCell="M18" sqref="M18"/>
    </sheetView>
  </sheetViews>
  <sheetFormatPr defaultColWidth="9" defaultRowHeight="14.25"/>
  <cols>
    <col min="1" max="3" width="9" style="21"/>
    <col min="4" max="4" width="10.9083333333333" style="21" customWidth="1"/>
    <col min="5" max="5" width="11.0916666666667" style="21" customWidth="1"/>
    <col min="6" max="6" width="10.4583333333333" style="21" customWidth="1"/>
    <col min="7" max="7" width="13.275" style="21" customWidth="1"/>
    <col min="8" max="8" width="11.4583333333333" style="21" customWidth="1"/>
    <col min="9" max="9" width="7.36666666666667" style="21" customWidth="1"/>
    <col min="10" max="10" width="9.54166666666667" style="21" customWidth="1"/>
    <col min="11" max="11" width="13.2083333333333" style="21" customWidth="1"/>
    <col min="12" max="12" width="7.29166666666667" style="21" customWidth="1"/>
    <col min="13" max="13" width="13" style="21" customWidth="1"/>
    <col min="14" max="14" width="10.8833333333333" style="21" customWidth="1"/>
    <col min="15" max="16384" width="9" style="21"/>
  </cols>
  <sheetData>
    <row r="1" ht="25.5" spans="1:17">
      <c r="A1" s="1" t="s">
        <v>17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59" customHeight="1" spans="1:17">
      <c r="A2" s="2" t="s">
        <v>1</v>
      </c>
      <c r="B2" s="2" t="s">
        <v>2</v>
      </c>
      <c r="C2" s="2" t="s">
        <v>28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8" t="s">
        <v>11</v>
      </c>
      <c r="L2" s="18" t="s">
        <v>9</v>
      </c>
      <c r="M2" s="18" t="s">
        <v>12</v>
      </c>
      <c r="N2" s="18" t="s">
        <v>13</v>
      </c>
      <c r="O2" s="18" t="s">
        <v>9</v>
      </c>
      <c r="P2" s="18" t="s">
        <v>14</v>
      </c>
      <c r="Q2" s="20" t="s">
        <v>15</v>
      </c>
    </row>
    <row r="3" ht="19.8" customHeight="1" spans="1:17">
      <c r="A3" s="3">
        <v>1</v>
      </c>
      <c r="B3" s="3" t="s">
        <v>17</v>
      </c>
      <c r="C3" s="29" t="s">
        <v>29</v>
      </c>
      <c r="D3" s="23">
        <f>18*3.5</f>
        <v>63</v>
      </c>
      <c r="E3" s="3">
        <f t="shared" ref="E3:E24" si="0">ROUND(D3*0.95,2)</f>
        <v>59.85</v>
      </c>
      <c r="F3" s="23"/>
      <c r="G3" s="8">
        <f t="shared" ref="G3:G13" si="1">ROUND(F3*1.53,2)</f>
        <v>0</v>
      </c>
      <c r="H3" s="8">
        <f t="shared" ref="H3:H13" si="2">ROUND(E3+G3,2)</f>
        <v>59.85</v>
      </c>
      <c r="I3" s="8">
        <v>22</v>
      </c>
      <c r="J3" s="8">
        <f t="shared" ref="J3:J24" si="3">ROUND(H3*I3,0)</f>
        <v>1317</v>
      </c>
      <c r="K3" s="19"/>
      <c r="L3" s="19"/>
      <c r="M3" s="19"/>
      <c r="N3" s="19"/>
      <c r="O3" s="19"/>
      <c r="P3" s="19"/>
      <c r="Q3" s="19"/>
    </row>
    <row r="4" ht="19.8" customHeight="1" spans="1:17">
      <c r="A4" s="3">
        <v>2</v>
      </c>
      <c r="B4" s="3" t="s">
        <v>17</v>
      </c>
      <c r="C4" s="29" t="s">
        <v>30</v>
      </c>
      <c r="D4" s="23">
        <f>6*3</f>
        <v>18</v>
      </c>
      <c r="E4" s="3">
        <f t="shared" si="0"/>
        <v>17.1</v>
      </c>
      <c r="F4" s="23"/>
      <c r="G4" s="8">
        <f t="shared" si="1"/>
        <v>0</v>
      </c>
      <c r="H4" s="8">
        <f t="shared" si="2"/>
        <v>17.1</v>
      </c>
      <c r="I4" s="8">
        <v>22</v>
      </c>
      <c r="J4" s="8">
        <f t="shared" si="3"/>
        <v>376</v>
      </c>
      <c r="K4" s="19"/>
      <c r="L4" s="19"/>
      <c r="M4" s="19"/>
      <c r="N4" s="19"/>
      <c r="O4" s="19"/>
      <c r="P4" s="19"/>
      <c r="Q4" s="19"/>
    </row>
    <row r="5" ht="19.8" customHeight="1" spans="1:17">
      <c r="A5" s="3">
        <v>3</v>
      </c>
      <c r="B5" s="3" t="s">
        <v>17</v>
      </c>
      <c r="C5" s="29" t="s">
        <v>31</v>
      </c>
      <c r="D5" s="23">
        <v>0</v>
      </c>
      <c r="E5" s="3">
        <f t="shared" si="0"/>
        <v>0</v>
      </c>
      <c r="F5" s="23">
        <f>18*2*0.24</f>
        <v>8.64</v>
      </c>
      <c r="G5" s="8">
        <f t="shared" si="1"/>
        <v>13.22</v>
      </c>
      <c r="H5" s="8">
        <f t="shared" si="2"/>
        <v>13.22</v>
      </c>
      <c r="I5" s="8">
        <v>22</v>
      </c>
      <c r="J5" s="8">
        <f t="shared" si="3"/>
        <v>291</v>
      </c>
      <c r="K5" s="19"/>
      <c r="L5" s="19"/>
      <c r="M5" s="19"/>
      <c r="N5" s="19"/>
      <c r="O5" s="19"/>
      <c r="P5" s="19"/>
      <c r="Q5" s="19"/>
    </row>
    <row r="6" ht="19.8" customHeight="1" spans="1:17">
      <c r="A6" s="3">
        <v>4</v>
      </c>
      <c r="B6" s="3" t="s">
        <v>17</v>
      </c>
      <c r="C6" s="29"/>
      <c r="D6" s="23"/>
      <c r="E6" s="3">
        <f t="shared" si="0"/>
        <v>0</v>
      </c>
      <c r="F6" s="23"/>
      <c r="G6" s="8">
        <f t="shared" si="1"/>
        <v>0</v>
      </c>
      <c r="H6" s="8">
        <f t="shared" si="2"/>
        <v>0</v>
      </c>
      <c r="I6" s="8">
        <v>22</v>
      </c>
      <c r="J6" s="8">
        <f t="shared" si="3"/>
        <v>0</v>
      </c>
      <c r="K6" s="19"/>
      <c r="L6" s="19"/>
      <c r="M6" s="19"/>
      <c r="N6" s="19"/>
      <c r="O6" s="19"/>
      <c r="P6" s="19"/>
      <c r="Q6" s="19"/>
    </row>
    <row r="7" ht="19.8" customHeight="1" spans="1:17">
      <c r="A7" s="3">
        <v>5</v>
      </c>
      <c r="B7" s="3" t="s">
        <v>17</v>
      </c>
      <c r="C7" s="29"/>
      <c r="D7" s="23"/>
      <c r="E7" s="3">
        <f t="shared" si="0"/>
        <v>0</v>
      </c>
      <c r="F7" s="23"/>
      <c r="G7" s="8">
        <f t="shared" si="1"/>
        <v>0</v>
      </c>
      <c r="H7" s="8">
        <f t="shared" si="2"/>
        <v>0</v>
      </c>
      <c r="I7" s="8">
        <v>22</v>
      </c>
      <c r="J7" s="8">
        <f t="shared" si="3"/>
        <v>0</v>
      </c>
      <c r="K7" s="19"/>
      <c r="L7" s="19"/>
      <c r="M7" s="19"/>
      <c r="N7" s="19"/>
      <c r="O7" s="19"/>
      <c r="P7" s="19"/>
      <c r="Q7" s="19"/>
    </row>
    <row r="8" ht="19.8" customHeight="1" spans="1:17">
      <c r="A8" s="3">
        <v>6</v>
      </c>
      <c r="B8" s="3" t="s">
        <v>17</v>
      </c>
      <c r="C8" s="29"/>
      <c r="D8" s="23"/>
      <c r="E8" s="3">
        <f t="shared" si="0"/>
        <v>0</v>
      </c>
      <c r="F8" s="23"/>
      <c r="G8" s="8">
        <f t="shared" si="1"/>
        <v>0</v>
      </c>
      <c r="H8" s="8">
        <f t="shared" si="2"/>
        <v>0</v>
      </c>
      <c r="I8" s="8">
        <v>22</v>
      </c>
      <c r="J8" s="8">
        <f t="shared" si="3"/>
        <v>0</v>
      </c>
      <c r="K8" s="19"/>
      <c r="L8" s="19"/>
      <c r="M8" s="19"/>
      <c r="N8" s="19"/>
      <c r="O8" s="19"/>
      <c r="P8" s="19"/>
      <c r="Q8" s="19"/>
    </row>
    <row r="9" ht="19.8" customHeight="1" spans="1:17">
      <c r="A9" s="3">
        <v>7</v>
      </c>
      <c r="B9" s="3" t="s">
        <v>17</v>
      </c>
      <c r="C9" s="29"/>
      <c r="D9" s="23"/>
      <c r="E9" s="3">
        <f t="shared" si="0"/>
        <v>0</v>
      </c>
      <c r="F9" s="23"/>
      <c r="G9" s="8">
        <f t="shared" si="1"/>
        <v>0</v>
      </c>
      <c r="H9" s="8">
        <f t="shared" si="2"/>
        <v>0</v>
      </c>
      <c r="I9" s="8">
        <v>22</v>
      </c>
      <c r="J9" s="8">
        <f t="shared" si="3"/>
        <v>0</v>
      </c>
      <c r="K9" s="19"/>
      <c r="L9" s="19"/>
      <c r="M9" s="19"/>
      <c r="N9" s="19"/>
      <c r="O9" s="19"/>
      <c r="P9" s="19"/>
      <c r="Q9" s="19"/>
    </row>
    <row r="10" ht="19.8" customHeight="1" spans="1:17">
      <c r="A10" s="3">
        <v>8</v>
      </c>
      <c r="B10" s="3" t="s">
        <v>17</v>
      </c>
      <c r="C10" s="29"/>
      <c r="D10" s="23"/>
      <c r="E10" s="3">
        <f t="shared" si="0"/>
        <v>0</v>
      </c>
      <c r="F10" s="23"/>
      <c r="G10" s="8">
        <f t="shared" si="1"/>
        <v>0</v>
      </c>
      <c r="H10" s="8">
        <f t="shared" si="2"/>
        <v>0</v>
      </c>
      <c r="I10" s="8">
        <v>22</v>
      </c>
      <c r="J10" s="8">
        <f t="shared" si="3"/>
        <v>0</v>
      </c>
      <c r="K10" s="19"/>
      <c r="L10" s="19"/>
      <c r="M10" s="19"/>
      <c r="N10" s="19"/>
      <c r="O10" s="19"/>
      <c r="P10" s="19"/>
      <c r="Q10" s="19"/>
    </row>
    <row r="11" ht="19.8" customHeight="1" spans="1:17">
      <c r="A11" s="3">
        <v>9</v>
      </c>
      <c r="B11" s="3" t="s">
        <v>17</v>
      </c>
      <c r="C11" s="29"/>
      <c r="D11" s="23"/>
      <c r="E11" s="3">
        <f t="shared" si="0"/>
        <v>0</v>
      </c>
      <c r="F11" s="23"/>
      <c r="G11" s="8">
        <f t="shared" si="1"/>
        <v>0</v>
      </c>
      <c r="H11" s="8">
        <f t="shared" si="2"/>
        <v>0</v>
      </c>
      <c r="I11" s="8">
        <v>22</v>
      </c>
      <c r="J11" s="8">
        <f t="shared" si="3"/>
        <v>0</v>
      </c>
      <c r="K11" s="19"/>
      <c r="L11" s="19"/>
      <c r="M11" s="19"/>
      <c r="N11" s="19"/>
      <c r="O11" s="19"/>
      <c r="P11" s="19"/>
      <c r="Q11" s="19"/>
    </row>
    <row r="12" ht="19.8" customHeight="1" spans="1:17">
      <c r="A12" s="3">
        <v>10</v>
      </c>
      <c r="B12" s="3" t="s">
        <v>17</v>
      </c>
      <c r="C12" s="29"/>
      <c r="D12" s="23"/>
      <c r="E12" s="3">
        <f t="shared" si="0"/>
        <v>0</v>
      </c>
      <c r="F12" s="23"/>
      <c r="G12" s="8">
        <f t="shared" si="1"/>
        <v>0</v>
      </c>
      <c r="H12" s="8">
        <f t="shared" si="2"/>
        <v>0</v>
      </c>
      <c r="I12" s="8">
        <v>22</v>
      </c>
      <c r="J12" s="8">
        <f t="shared" si="3"/>
        <v>0</v>
      </c>
      <c r="K12" s="19"/>
      <c r="L12" s="19"/>
      <c r="M12" s="19"/>
      <c r="N12" s="19"/>
      <c r="O12" s="19"/>
      <c r="P12" s="19"/>
      <c r="Q12" s="19"/>
    </row>
    <row r="13" ht="19.8" customHeight="1" spans="1:17">
      <c r="A13" s="3">
        <v>11</v>
      </c>
      <c r="B13" s="3" t="s">
        <v>17</v>
      </c>
      <c r="C13" s="29"/>
      <c r="D13" s="23"/>
      <c r="E13" s="3">
        <f t="shared" si="0"/>
        <v>0</v>
      </c>
      <c r="F13" s="23"/>
      <c r="G13" s="8">
        <f t="shared" si="1"/>
        <v>0</v>
      </c>
      <c r="H13" s="8">
        <f t="shared" si="2"/>
        <v>0</v>
      </c>
      <c r="I13" s="8">
        <v>22</v>
      </c>
      <c r="J13" s="8">
        <f t="shared" si="3"/>
        <v>0</v>
      </c>
      <c r="K13" s="19"/>
      <c r="L13" s="19"/>
      <c r="M13" s="19"/>
      <c r="N13" s="19"/>
      <c r="O13" s="19"/>
      <c r="P13" s="19"/>
      <c r="Q13" s="19"/>
    </row>
    <row r="14" ht="19.8" customHeight="1" spans="1:17">
      <c r="A14" s="5" t="s">
        <v>27</v>
      </c>
      <c r="B14" s="6"/>
      <c r="C14" s="7">
        <v>3</v>
      </c>
      <c r="D14" s="2">
        <f>SUM(D3:D13)</f>
        <v>81</v>
      </c>
      <c r="E14" s="2">
        <f>SUM(E3:E13)</f>
        <v>76.95</v>
      </c>
      <c r="F14" s="2">
        <f>SUM(F3:F13)</f>
        <v>8.64</v>
      </c>
      <c r="G14" s="9">
        <f>SUM(G3:G13)</f>
        <v>13.22</v>
      </c>
      <c r="H14" s="9">
        <f>SUM(H3:H13)</f>
        <v>90.17</v>
      </c>
      <c r="I14" s="8"/>
      <c r="J14" s="9">
        <f>SUM(J3:J13)</f>
        <v>1984</v>
      </c>
      <c r="K14" s="19">
        <v>580</v>
      </c>
      <c r="L14" s="19">
        <v>10</v>
      </c>
      <c r="M14" s="19">
        <f>K14*L14</f>
        <v>5800</v>
      </c>
      <c r="N14" s="19">
        <v>330</v>
      </c>
      <c r="O14" s="19">
        <v>15</v>
      </c>
      <c r="P14" s="19">
        <f>N14*O14</f>
        <v>4950</v>
      </c>
      <c r="Q14" s="19">
        <f>J14+M14+P14</f>
        <v>12734</v>
      </c>
    </row>
  </sheetData>
  <mergeCells count="2">
    <mergeCell ref="A1:Q1"/>
    <mergeCell ref="A14:B14"/>
  </mergeCells>
  <pageMargins left="0.7" right="0.7" top="0.75" bottom="0.75" header="0.3" footer="0.3"/>
  <pageSetup paperSize="9" scale="7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"/>
  <sheetViews>
    <sheetView zoomScale="80" zoomScaleNormal="80" workbookViewId="0">
      <selection activeCell="J14" sqref="J14"/>
    </sheetView>
  </sheetViews>
  <sheetFormatPr defaultColWidth="8.89166666666667" defaultRowHeight="14.25"/>
  <cols>
    <col min="1" max="1" width="8.89166666666667" style="16"/>
    <col min="2" max="2" width="13.1833333333333" style="16" customWidth="1"/>
    <col min="3" max="3" width="8.89166666666667" style="16"/>
    <col min="4" max="4" width="16" style="16" customWidth="1"/>
    <col min="5" max="5" width="14" style="16" customWidth="1"/>
    <col min="6" max="6" width="15.275" style="16" customWidth="1"/>
    <col min="7" max="7" width="17.1833333333333" style="16" customWidth="1"/>
    <col min="8" max="8" width="13.2166666666667" style="16" customWidth="1"/>
    <col min="9" max="9" width="9.275" style="16" customWidth="1"/>
    <col min="10" max="10" width="13.3666666666667" style="16" customWidth="1"/>
    <col min="11" max="15" width="8.89166666666667" style="16"/>
    <col min="16" max="16" width="10.1166666666667" style="16" customWidth="1"/>
    <col min="17" max="17" width="11.7083333333333" style="16" customWidth="1"/>
    <col min="18" max="16384" width="8.89166666666667" style="16"/>
  </cols>
  <sheetData>
    <row r="1" ht="25.5" spans="1:17">
      <c r="A1" s="12" t="s">
        <v>32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ht="81.75" spans="1:17">
      <c r="A2" s="2" t="s">
        <v>1</v>
      </c>
      <c r="B2" s="2" t="s">
        <v>2</v>
      </c>
      <c r="C2" s="2" t="s">
        <v>28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0" t="s">
        <v>11</v>
      </c>
      <c r="L2" s="10" t="s">
        <v>9</v>
      </c>
      <c r="M2" s="10" t="s">
        <v>12</v>
      </c>
      <c r="N2" s="10" t="s">
        <v>13</v>
      </c>
      <c r="O2" s="10" t="s">
        <v>9</v>
      </c>
      <c r="P2" s="10" t="s">
        <v>14</v>
      </c>
      <c r="Q2" s="11" t="s">
        <v>15</v>
      </c>
    </row>
    <row r="3" ht="22.2" customHeight="1" spans="1:17">
      <c r="A3" s="3">
        <v>1</v>
      </c>
      <c r="B3" s="3" t="s">
        <v>32</v>
      </c>
      <c r="C3" s="4" t="s">
        <v>33</v>
      </c>
      <c r="D3" s="4">
        <f>14*5+7*3.5*2</f>
        <v>119</v>
      </c>
      <c r="E3" s="3">
        <f t="shared" ref="E3:E20" si="0">ROUND(D3*0.95,2)</f>
        <v>113.05</v>
      </c>
      <c r="F3" s="4"/>
      <c r="G3" s="8"/>
      <c r="H3" s="8">
        <f>ROUND(E3+G3,2)</f>
        <v>113.05</v>
      </c>
      <c r="I3" s="8">
        <v>22</v>
      </c>
      <c r="J3" s="8">
        <f>ROUND(H3*I3,0)</f>
        <v>2487</v>
      </c>
      <c r="K3" s="4"/>
      <c r="L3" s="4"/>
      <c r="M3" s="4"/>
      <c r="N3" s="4"/>
      <c r="O3" s="4"/>
      <c r="P3" s="4"/>
      <c r="Q3" s="4"/>
    </row>
    <row r="4" ht="22.2" customHeight="1" spans="1:17">
      <c r="A4" s="3">
        <v>2</v>
      </c>
      <c r="B4" s="3" t="s">
        <v>32</v>
      </c>
      <c r="C4" s="4" t="s">
        <v>34</v>
      </c>
      <c r="D4" s="4">
        <f>18*5+7*3.75*2</f>
        <v>142.5</v>
      </c>
      <c r="E4" s="3">
        <f t="shared" si="0"/>
        <v>135.38</v>
      </c>
      <c r="F4" s="4"/>
      <c r="G4" s="8"/>
      <c r="H4" s="8">
        <f t="shared" ref="H4:H20" si="1">ROUND(E4+G4,2)</f>
        <v>135.38</v>
      </c>
      <c r="I4" s="8">
        <v>22</v>
      </c>
      <c r="J4" s="8">
        <f t="shared" ref="J4:J20" si="2">ROUND(H4*I4,0)</f>
        <v>2978</v>
      </c>
      <c r="K4" s="4"/>
      <c r="L4" s="4"/>
      <c r="M4" s="4"/>
      <c r="N4" s="4"/>
      <c r="O4" s="4"/>
      <c r="P4" s="4"/>
      <c r="Q4" s="4"/>
    </row>
    <row r="5" ht="22.2" customHeight="1" spans="1:17">
      <c r="A5" s="3">
        <v>3</v>
      </c>
      <c r="B5" s="3" t="s">
        <v>32</v>
      </c>
      <c r="C5" s="4"/>
      <c r="D5" s="4"/>
      <c r="E5" s="3">
        <f t="shared" si="0"/>
        <v>0</v>
      </c>
      <c r="F5" s="4"/>
      <c r="G5" s="8"/>
      <c r="H5" s="8">
        <f t="shared" si="1"/>
        <v>0</v>
      </c>
      <c r="I5" s="8">
        <v>22</v>
      </c>
      <c r="J5" s="8">
        <f t="shared" si="2"/>
        <v>0</v>
      </c>
      <c r="K5" s="4"/>
      <c r="L5" s="4"/>
      <c r="M5" s="4"/>
      <c r="N5" s="4"/>
      <c r="O5" s="4"/>
      <c r="P5" s="4"/>
      <c r="Q5" s="4"/>
    </row>
    <row r="6" ht="22.2" customHeight="1" spans="1:17">
      <c r="A6" s="3">
        <v>4</v>
      </c>
      <c r="B6" s="3" t="s">
        <v>32</v>
      </c>
      <c r="C6" s="4"/>
      <c r="D6" s="4"/>
      <c r="E6" s="3">
        <f t="shared" si="0"/>
        <v>0</v>
      </c>
      <c r="F6" s="4"/>
      <c r="G6" s="8"/>
      <c r="H6" s="8">
        <f t="shared" si="1"/>
        <v>0</v>
      </c>
      <c r="I6" s="8">
        <v>22</v>
      </c>
      <c r="J6" s="8">
        <f t="shared" si="2"/>
        <v>0</v>
      </c>
      <c r="K6" s="4"/>
      <c r="L6" s="4"/>
      <c r="M6" s="4"/>
      <c r="N6" s="4"/>
      <c r="O6" s="4"/>
      <c r="P6" s="4"/>
      <c r="Q6" s="4"/>
    </row>
    <row r="7" ht="22.2" customHeight="1" spans="1:17">
      <c r="A7" s="3">
        <v>5</v>
      </c>
      <c r="B7" s="3" t="s">
        <v>32</v>
      </c>
      <c r="C7" s="4"/>
      <c r="D7" s="4"/>
      <c r="E7" s="3">
        <f t="shared" si="0"/>
        <v>0</v>
      </c>
      <c r="F7" s="4"/>
      <c r="G7" s="8"/>
      <c r="H7" s="8">
        <f t="shared" si="1"/>
        <v>0</v>
      </c>
      <c r="I7" s="8">
        <v>22</v>
      </c>
      <c r="J7" s="8">
        <f t="shared" si="2"/>
        <v>0</v>
      </c>
      <c r="K7" s="4"/>
      <c r="L7" s="4"/>
      <c r="M7" s="4"/>
      <c r="N7" s="4"/>
      <c r="O7" s="4"/>
      <c r="P7" s="4"/>
      <c r="Q7" s="4"/>
    </row>
    <row r="8" ht="22.2" customHeight="1" spans="1:17">
      <c r="A8" s="3">
        <v>6</v>
      </c>
      <c r="B8" s="3" t="s">
        <v>32</v>
      </c>
      <c r="C8" s="4"/>
      <c r="D8" s="4"/>
      <c r="E8" s="3">
        <f t="shared" si="0"/>
        <v>0</v>
      </c>
      <c r="F8" s="4"/>
      <c r="G8" s="8"/>
      <c r="H8" s="8">
        <f t="shared" si="1"/>
        <v>0</v>
      </c>
      <c r="I8" s="8">
        <v>22</v>
      </c>
      <c r="J8" s="8">
        <f t="shared" si="2"/>
        <v>0</v>
      </c>
      <c r="K8" s="4"/>
      <c r="L8" s="4"/>
      <c r="M8" s="4"/>
      <c r="N8" s="4"/>
      <c r="O8" s="4"/>
      <c r="P8" s="4"/>
      <c r="Q8" s="4"/>
    </row>
    <row r="9" ht="22.2" customHeight="1" spans="1:17">
      <c r="A9" s="3">
        <v>7</v>
      </c>
      <c r="B9" s="3" t="s">
        <v>32</v>
      </c>
      <c r="C9" s="4"/>
      <c r="D9" s="4"/>
      <c r="E9" s="3">
        <f t="shared" si="0"/>
        <v>0</v>
      </c>
      <c r="F9" s="4"/>
      <c r="G9" s="8"/>
      <c r="H9" s="8">
        <f t="shared" si="1"/>
        <v>0</v>
      </c>
      <c r="I9" s="8">
        <v>22</v>
      </c>
      <c r="J9" s="8">
        <f t="shared" si="2"/>
        <v>0</v>
      </c>
      <c r="K9" s="4"/>
      <c r="L9" s="4"/>
      <c r="M9" s="4"/>
      <c r="N9" s="4"/>
      <c r="O9" s="4"/>
      <c r="P9" s="4"/>
      <c r="Q9" s="4"/>
    </row>
    <row r="10" ht="22.2" customHeight="1" spans="1:17">
      <c r="A10" s="5" t="s">
        <v>27</v>
      </c>
      <c r="B10" s="6"/>
      <c r="C10" s="7">
        <v>2</v>
      </c>
      <c r="D10" s="2">
        <f>SUM(D3:D9)</f>
        <v>261.5</v>
      </c>
      <c r="E10" s="2">
        <f>SUM(E3:E9)</f>
        <v>248.43</v>
      </c>
      <c r="F10" s="2"/>
      <c r="G10" s="9"/>
      <c r="H10" s="9">
        <f>SUM(H3:H9)</f>
        <v>248.43</v>
      </c>
      <c r="I10" s="9"/>
      <c r="J10" s="9">
        <f>SUM(J3:J9)</f>
        <v>5465</v>
      </c>
      <c r="K10" s="4">
        <v>680</v>
      </c>
      <c r="L10" s="4">
        <v>10</v>
      </c>
      <c r="M10" s="4">
        <f>K10*L10</f>
        <v>6800</v>
      </c>
      <c r="N10" s="4">
        <v>460</v>
      </c>
      <c r="O10" s="4">
        <v>15</v>
      </c>
      <c r="P10" s="4">
        <f>N10*O10</f>
        <v>6900</v>
      </c>
      <c r="Q10" s="4">
        <f>J10+M10+P10</f>
        <v>19165</v>
      </c>
    </row>
  </sheetData>
  <mergeCells count="2">
    <mergeCell ref="A1:Q1"/>
    <mergeCell ref="A10:B10"/>
  </mergeCells>
  <pageMargins left="0.7" right="0.7" top="0.75" bottom="0.75" header="0.3" footer="0.3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7"/>
  <sheetViews>
    <sheetView zoomScale="72" zoomScaleNormal="72" workbookViewId="0">
      <selection activeCell="K10" sqref="K10"/>
    </sheetView>
  </sheetViews>
  <sheetFormatPr defaultColWidth="8.89166666666667" defaultRowHeight="14.25"/>
  <cols>
    <col min="1" max="1" width="8.89166666666667" style="25"/>
    <col min="2" max="2" width="12.2166666666667" style="25" customWidth="1"/>
    <col min="3" max="3" width="8.89166666666667" style="25"/>
    <col min="4" max="4" width="15.1083333333333" style="25" customWidth="1"/>
    <col min="5" max="5" width="16.4416666666667" style="25" customWidth="1"/>
    <col min="6" max="6" width="14.8916666666667" style="25" customWidth="1"/>
    <col min="7" max="7" width="19.5583333333333" style="25" customWidth="1"/>
    <col min="8" max="8" width="13.6666666666667" style="25" customWidth="1"/>
    <col min="9" max="9" width="10.4416666666667" style="25" customWidth="1"/>
    <col min="10" max="10" width="13.5583333333333" style="25" customWidth="1"/>
    <col min="11" max="16384" width="8.89166666666667" style="25"/>
  </cols>
  <sheetData>
    <row r="1" ht="30" spans="1:17">
      <c r="A1" s="28" t="s">
        <v>18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</row>
    <row r="2" ht="77" customHeight="1" spans="1:17">
      <c r="A2" s="2" t="s">
        <v>1</v>
      </c>
      <c r="B2" s="2" t="s">
        <v>2</v>
      </c>
      <c r="C2" s="2" t="s">
        <v>28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0" t="s">
        <v>11</v>
      </c>
      <c r="L2" s="10" t="s">
        <v>9</v>
      </c>
      <c r="M2" s="10" t="s">
        <v>12</v>
      </c>
      <c r="N2" s="10" t="s">
        <v>13</v>
      </c>
      <c r="O2" s="10" t="s">
        <v>9</v>
      </c>
      <c r="P2" s="10" t="s">
        <v>14</v>
      </c>
      <c r="Q2" s="11" t="s">
        <v>15</v>
      </c>
    </row>
    <row r="3" ht="26.4" customHeight="1" spans="1:17">
      <c r="A3" s="3">
        <v>1</v>
      </c>
      <c r="B3" s="3" t="s">
        <v>18</v>
      </c>
      <c r="C3" s="29"/>
      <c r="D3" s="29"/>
      <c r="E3" s="3">
        <f t="shared" ref="E3:E8" si="0">ROUND(D3*0.95,2)</f>
        <v>0</v>
      </c>
      <c r="F3" s="23">
        <v>0</v>
      </c>
      <c r="G3" s="3">
        <f t="shared" ref="G3:G8" si="1">ROUND(F3*1.53,2)</f>
        <v>0</v>
      </c>
      <c r="H3" s="3">
        <f>ROUND(E3+G3,2)</f>
        <v>0</v>
      </c>
      <c r="I3" s="3">
        <v>22</v>
      </c>
      <c r="J3" s="3">
        <f t="shared" ref="J3:J8" si="2">ROUND(H3*I3,0)</f>
        <v>0</v>
      </c>
      <c r="K3" s="30"/>
      <c r="L3" s="30"/>
      <c r="M3" s="30"/>
      <c r="N3" s="30"/>
      <c r="O3" s="30"/>
      <c r="P3" s="30"/>
      <c r="Q3" s="30"/>
    </row>
    <row r="4" ht="26.4" customHeight="1" spans="1:17">
      <c r="A4" s="3">
        <v>2</v>
      </c>
      <c r="B4" s="3" t="s">
        <v>18</v>
      </c>
      <c r="C4" s="29"/>
      <c r="D4" s="29"/>
      <c r="E4" s="3">
        <f t="shared" si="0"/>
        <v>0</v>
      </c>
      <c r="F4" s="23"/>
      <c r="G4" s="3">
        <f t="shared" si="1"/>
        <v>0</v>
      </c>
      <c r="H4" s="3">
        <f t="shared" ref="H4:H8" si="3">ROUND(E4+G4,2)</f>
        <v>0</v>
      </c>
      <c r="I4" s="3">
        <v>22</v>
      </c>
      <c r="J4" s="3">
        <f t="shared" si="2"/>
        <v>0</v>
      </c>
      <c r="K4" s="30"/>
      <c r="L4" s="30"/>
      <c r="M4" s="30"/>
      <c r="N4" s="30"/>
      <c r="O4" s="30"/>
      <c r="P4" s="30"/>
      <c r="Q4" s="30"/>
    </row>
    <row r="5" ht="26.4" customHeight="1" spans="1:17">
      <c r="A5" s="3">
        <v>3</v>
      </c>
      <c r="B5" s="3" t="s">
        <v>18</v>
      </c>
      <c r="C5" s="29"/>
      <c r="D5" s="29"/>
      <c r="E5" s="3">
        <f t="shared" si="0"/>
        <v>0</v>
      </c>
      <c r="F5" s="23"/>
      <c r="G5" s="3">
        <f t="shared" si="1"/>
        <v>0</v>
      </c>
      <c r="H5" s="3">
        <f t="shared" si="3"/>
        <v>0</v>
      </c>
      <c r="I5" s="3">
        <v>22</v>
      </c>
      <c r="J5" s="3">
        <f t="shared" si="2"/>
        <v>0</v>
      </c>
      <c r="K5" s="30"/>
      <c r="L5" s="30"/>
      <c r="M5" s="30"/>
      <c r="N5" s="30"/>
      <c r="O5" s="30"/>
      <c r="P5" s="30"/>
      <c r="Q5" s="30"/>
    </row>
    <row r="6" ht="26.4" customHeight="1" spans="1:17">
      <c r="A6" s="3">
        <v>4</v>
      </c>
      <c r="B6" s="3" t="s">
        <v>18</v>
      </c>
      <c r="C6" s="29"/>
      <c r="D6" s="29"/>
      <c r="E6" s="3">
        <f t="shared" si="0"/>
        <v>0</v>
      </c>
      <c r="F6" s="23"/>
      <c r="G6" s="3">
        <f t="shared" si="1"/>
        <v>0</v>
      </c>
      <c r="H6" s="3">
        <f t="shared" si="3"/>
        <v>0</v>
      </c>
      <c r="I6" s="3">
        <v>22</v>
      </c>
      <c r="J6" s="3">
        <f t="shared" si="2"/>
        <v>0</v>
      </c>
      <c r="K6" s="30"/>
      <c r="L6" s="30"/>
      <c r="M6" s="30"/>
      <c r="N6" s="30"/>
      <c r="O6" s="30"/>
      <c r="P6" s="30"/>
      <c r="Q6" s="30"/>
    </row>
    <row r="7" ht="26.4" customHeight="1" spans="1:17">
      <c r="A7" s="3">
        <v>5</v>
      </c>
      <c r="B7" s="3" t="s">
        <v>18</v>
      </c>
      <c r="C7" s="29"/>
      <c r="D7" s="29"/>
      <c r="E7" s="3">
        <f t="shared" si="0"/>
        <v>0</v>
      </c>
      <c r="F7" s="23"/>
      <c r="G7" s="3">
        <f t="shared" si="1"/>
        <v>0</v>
      </c>
      <c r="H7" s="3">
        <f t="shared" si="3"/>
        <v>0</v>
      </c>
      <c r="I7" s="3">
        <v>22</v>
      </c>
      <c r="J7" s="3">
        <f t="shared" si="2"/>
        <v>0</v>
      </c>
      <c r="K7" s="30"/>
      <c r="L7" s="30"/>
      <c r="M7" s="30"/>
      <c r="N7" s="30"/>
      <c r="O7" s="30"/>
      <c r="P7" s="30"/>
      <c r="Q7" s="30"/>
    </row>
    <row r="8" s="27" customFormat="1" ht="26.4" customHeight="1" spans="1:17">
      <c r="A8" s="3">
        <v>6</v>
      </c>
      <c r="B8" s="3" t="s">
        <v>18</v>
      </c>
      <c r="C8" s="29"/>
      <c r="D8" s="29"/>
      <c r="E8" s="3">
        <f t="shared" si="0"/>
        <v>0</v>
      </c>
      <c r="F8" s="23"/>
      <c r="G8" s="3">
        <f t="shared" si="1"/>
        <v>0</v>
      </c>
      <c r="H8" s="3">
        <f t="shared" si="3"/>
        <v>0</v>
      </c>
      <c r="I8" s="3">
        <v>22</v>
      </c>
      <c r="J8" s="3">
        <f t="shared" si="2"/>
        <v>0</v>
      </c>
      <c r="K8" s="30"/>
      <c r="L8" s="30"/>
      <c r="M8" s="30"/>
      <c r="N8" s="30"/>
      <c r="O8" s="30"/>
      <c r="P8" s="30"/>
      <c r="Q8" s="30"/>
    </row>
    <row r="9" s="27" customFormat="1" ht="26.4" customHeight="1" spans="1:17">
      <c r="A9" s="5" t="s">
        <v>27</v>
      </c>
      <c r="B9" s="6"/>
      <c r="C9" s="7">
        <f>A8</f>
        <v>6</v>
      </c>
      <c r="D9" s="2">
        <f>SUM(D3:D8)</f>
        <v>0</v>
      </c>
      <c r="E9" s="2">
        <f>SUM(E3:E8)</f>
        <v>0</v>
      </c>
      <c r="F9" s="2">
        <f>SUM(F3:F8)</f>
        <v>0</v>
      </c>
      <c r="G9" s="2">
        <f>SUM(G3:G8)</f>
        <v>0</v>
      </c>
      <c r="H9" s="2">
        <f>SUM(H3:H8)</f>
        <v>0</v>
      </c>
      <c r="I9" s="2"/>
      <c r="J9" s="2">
        <f>SUM(J3:J8)</f>
        <v>0</v>
      </c>
      <c r="K9" s="30">
        <v>620</v>
      </c>
      <c r="L9" s="30">
        <v>10</v>
      </c>
      <c r="M9" s="30">
        <f>K9*L9</f>
        <v>6200</v>
      </c>
      <c r="N9" s="30">
        <v>540</v>
      </c>
      <c r="O9" s="30">
        <v>15</v>
      </c>
      <c r="P9" s="30">
        <f>N9*O9</f>
        <v>8100</v>
      </c>
      <c r="Q9" s="30">
        <f>J9+M9+P9</f>
        <v>14300</v>
      </c>
    </row>
    <row r="10" s="27" customFormat="1" ht="19.95" customHeight="1"/>
    <row r="11" s="27" customFormat="1" ht="19.95" customHeight="1"/>
    <row r="12" s="27" customFormat="1" ht="19.95" customHeight="1"/>
    <row r="13" s="27" customFormat="1" ht="19.95" customHeight="1"/>
    <row r="14" s="27" customFormat="1"/>
    <row r="15" s="27" customFormat="1"/>
    <row r="16" s="27" customFormat="1"/>
    <row r="17" s="27" customFormat="1"/>
  </sheetData>
  <mergeCells count="2">
    <mergeCell ref="A1:Q1"/>
    <mergeCell ref="A9:B9"/>
  </mergeCells>
  <pageMargins left="0.7" right="0.7" top="0.75" bottom="0.75" header="0.3" footer="0.3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"/>
  <sheetViews>
    <sheetView zoomScale="88" zoomScaleNormal="88" topLeftCell="A2" workbookViewId="0">
      <selection activeCell="J20" sqref="J20"/>
    </sheetView>
  </sheetViews>
  <sheetFormatPr defaultColWidth="9" defaultRowHeight="14.25"/>
  <cols>
    <col min="1" max="1" width="9" style="21"/>
    <col min="2" max="2" width="10.7333333333333" style="21" customWidth="1"/>
    <col min="3" max="3" width="9" style="21" customWidth="1"/>
    <col min="4" max="4" width="10.5416666666667" style="21" customWidth="1"/>
    <col min="5" max="5" width="11.9083333333333" style="21" customWidth="1"/>
    <col min="6" max="6" width="10.725" style="21" customWidth="1"/>
    <col min="7" max="7" width="14.4583333333333" style="21" customWidth="1"/>
    <col min="8" max="8" width="10.9083333333333" style="21" customWidth="1"/>
    <col min="9" max="9" width="6.81666666666667" style="21" customWidth="1"/>
    <col min="10" max="10" width="10.1833333333333" style="21" customWidth="1"/>
    <col min="11" max="11" width="12.4916666666667" style="21" customWidth="1"/>
    <col min="12" max="12" width="9" style="21"/>
    <col min="13" max="13" width="12.0833333333333" style="21" customWidth="1"/>
    <col min="14" max="16384" width="9" style="21"/>
  </cols>
  <sheetData>
    <row r="1" ht="25.5" spans="1:17">
      <c r="A1" s="1" t="s">
        <v>19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="25" customFormat="1" ht="72" customHeight="1" spans="1:17">
      <c r="A2" s="2" t="s">
        <v>1</v>
      </c>
      <c r="B2" s="2" t="s">
        <v>2</v>
      </c>
      <c r="C2" s="2" t="s">
        <v>28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8" t="s">
        <v>11</v>
      </c>
      <c r="L2" s="18" t="s">
        <v>9</v>
      </c>
      <c r="M2" s="18" t="s">
        <v>12</v>
      </c>
      <c r="N2" s="18" t="s">
        <v>13</v>
      </c>
      <c r="O2" s="18" t="s">
        <v>9</v>
      </c>
      <c r="P2" s="18" t="s">
        <v>14</v>
      </c>
      <c r="Q2" s="20" t="s">
        <v>15</v>
      </c>
    </row>
    <row r="3" ht="18.6" customHeight="1" spans="1:17">
      <c r="A3" s="3">
        <v>1</v>
      </c>
      <c r="B3" s="3" t="s">
        <v>19</v>
      </c>
      <c r="C3" s="26" t="s">
        <v>35</v>
      </c>
      <c r="D3" s="26">
        <v>0</v>
      </c>
      <c r="E3" s="3">
        <f>ROUND(D3*0.95,2)</f>
        <v>0</v>
      </c>
      <c r="F3" s="26">
        <f>12*2*0.5</f>
        <v>12</v>
      </c>
      <c r="G3" s="3">
        <f>ROUND(F3*1.53,2)</f>
        <v>18.36</v>
      </c>
      <c r="H3" s="3">
        <f>ROUND(E3+G3,2)</f>
        <v>18.36</v>
      </c>
      <c r="I3" s="3">
        <v>22</v>
      </c>
      <c r="J3" s="3">
        <f t="shared" ref="J3:J15" si="0">ROUND(H3*I3,0)</f>
        <v>404</v>
      </c>
      <c r="K3" s="19"/>
      <c r="L3" s="19"/>
      <c r="M3" s="19"/>
      <c r="N3" s="19"/>
      <c r="O3" s="19"/>
      <c r="P3" s="19"/>
      <c r="Q3" s="19"/>
    </row>
    <row r="4" ht="18.6" customHeight="1" spans="1:17">
      <c r="A4" s="3">
        <v>2</v>
      </c>
      <c r="B4" s="3" t="s">
        <v>19</v>
      </c>
      <c r="C4" s="26" t="s">
        <v>36</v>
      </c>
      <c r="D4" s="26">
        <f>16*5+8*3.5*2</f>
        <v>136</v>
      </c>
      <c r="E4" s="3">
        <f>ROUND(D4*0.95,2)</f>
        <v>129.2</v>
      </c>
      <c r="F4" s="26"/>
      <c r="G4" s="3">
        <f>ROUND(F4*1.53,2)</f>
        <v>0</v>
      </c>
      <c r="H4" s="3">
        <f>ROUND(E4+G4,2)</f>
        <v>129.2</v>
      </c>
      <c r="I4" s="3">
        <v>22</v>
      </c>
      <c r="J4" s="3">
        <f t="shared" si="0"/>
        <v>2842</v>
      </c>
      <c r="K4" s="19"/>
      <c r="L4" s="19"/>
      <c r="M4" s="19"/>
      <c r="N4" s="19"/>
      <c r="O4" s="19"/>
      <c r="P4" s="19"/>
      <c r="Q4" s="19"/>
    </row>
    <row r="5" ht="18.6" customHeight="1" spans="1:17">
      <c r="A5" s="3">
        <v>3</v>
      </c>
      <c r="B5" s="3" t="s">
        <v>19</v>
      </c>
      <c r="C5" s="26" t="s">
        <v>37</v>
      </c>
      <c r="D5" s="26">
        <f>10*5+8*3.5</f>
        <v>78</v>
      </c>
      <c r="E5" s="3">
        <f>ROUND(D5*0.95,2)</f>
        <v>74.1</v>
      </c>
      <c r="F5" s="26">
        <f>14*0.5*1.5</f>
        <v>10.5</v>
      </c>
      <c r="G5" s="3">
        <f>ROUND(F5*1.53,2)</f>
        <v>16.07</v>
      </c>
      <c r="H5" s="3">
        <f>ROUND(E5+G5,2)</f>
        <v>90.17</v>
      </c>
      <c r="I5" s="3">
        <v>22</v>
      </c>
      <c r="J5" s="3">
        <f t="shared" si="0"/>
        <v>1984</v>
      </c>
      <c r="K5" s="19"/>
      <c r="L5" s="19"/>
      <c r="M5" s="19"/>
      <c r="N5" s="19"/>
      <c r="O5" s="19"/>
      <c r="P5" s="19"/>
      <c r="Q5" s="19"/>
    </row>
    <row r="6" ht="18.6" customHeight="1" spans="1:17">
      <c r="A6" s="3">
        <v>4</v>
      </c>
      <c r="B6" s="3" t="s">
        <v>19</v>
      </c>
      <c r="C6" s="26"/>
      <c r="D6" s="26"/>
      <c r="E6" s="3">
        <f>ROUND(D6*0.95,2)</f>
        <v>0</v>
      </c>
      <c r="F6" s="26">
        <v>0</v>
      </c>
      <c r="G6" s="3">
        <f>ROUND(F6*1.53,2)</f>
        <v>0</v>
      </c>
      <c r="H6" s="3">
        <f>ROUND(E6+G6,2)</f>
        <v>0</v>
      </c>
      <c r="I6" s="3">
        <v>22</v>
      </c>
      <c r="J6" s="3">
        <f t="shared" si="0"/>
        <v>0</v>
      </c>
      <c r="K6" s="19"/>
      <c r="L6" s="19"/>
      <c r="M6" s="19"/>
      <c r="N6" s="19"/>
      <c r="O6" s="19"/>
      <c r="P6" s="19"/>
      <c r="Q6" s="19"/>
    </row>
    <row r="7" ht="18.6" customHeight="1" spans="1:17">
      <c r="A7" s="3">
        <v>5</v>
      </c>
      <c r="B7" s="3" t="s">
        <v>19</v>
      </c>
      <c r="C7" s="26"/>
      <c r="D7" s="26"/>
      <c r="E7" s="3">
        <f t="shared" ref="E7:E16" si="1">ROUND(D7*0.95,2)</f>
        <v>0</v>
      </c>
      <c r="F7" s="26"/>
      <c r="G7" s="3">
        <f t="shared" ref="G7:G16" si="2">ROUND(F7*1.53,2)</f>
        <v>0</v>
      </c>
      <c r="H7" s="3">
        <f t="shared" ref="H7:H16" si="3">ROUND(E7+G7,2)</f>
        <v>0</v>
      </c>
      <c r="I7" s="3">
        <v>22</v>
      </c>
      <c r="J7" s="3">
        <f t="shared" si="0"/>
        <v>0</v>
      </c>
      <c r="K7" s="19"/>
      <c r="L7" s="19"/>
      <c r="M7" s="19"/>
      <c r="N7" s="19"/>
      <c r="O7" s="19"/>
      <c r="P7" s="19"/>
      <c r="Q7" s="19"/>
    </row>
    <row r="8" ht="18.6" customHeight="1" spans="1:17">
      <c r="A8" s="3">
        <v>6</v>
      </c>
      <c r="B8" s="3" t="s">
        <v>19</v>
      </c>
      <c r="C8" s="26"/>
      <c r="D8" s="26"/>
      <c r="E8" s="3">
        <f t="shared" si="1"/>
        <v>0</v>
      </c>
      <c r="F8" s="26">
        <v>0</v>
      </c>
      <c r="G8" s="3">
        <f t="shared" si="2"/>
        <v>0</v>
      </c>
      <c r="H8" s="3">
        <f t="shared" si="3"/>
        <v>0</v>
      </c>
      <c r="I8" s="3">
        <v>22</v>
      </c>
      <c r="J8" s="3">
        <f t="shared" si="0"/>
        <v>0</v>
      </c>
      <c r="K8" s="19"/>
      <c r="L8" s="19"/>
      <c r="M8" s="19"/>
      <c r="N8" s="19"/>
      <c r="O8" s="19"/>
      <c r="P8" s="19"/>
      <c r="Q8" s="19"/>
    </row>
    <row r="9" ht="18.6" customHeight="1" spans="1:17">
      <c r="A9" s="3">
        <v>7</v>
      </c>
      <c r="B9" s="3" t="s">
        <v>19</v>
      </c>
      <c r="C9" s="26"/>
      <c r="D9" s="26"/>
      <c r="E9" s="3">
        <f t="shared" si="1"/>
        <v>0</v>
      </c>
      <c r="F9" s="26"/>
      <c r="G9" s="3">
        <f t="shared" si="2"/>
        <v>0</v>
      </c>
      <c r="H9" s="3">
        <f t="shared" si="3"/>
        <v>0</v>
      </c>
      <c r="I9" s="3">
        <v>22</v>
      </c>
      <c r="J9" s="3">
        <f t="shared" si="0"/>
        <v>0</v>
      </c>
      <c r="K9" s="19"/>
      <c r="L9" s="19"/>
      <c r="M9" s="19"/>
      <c r="N9" s="19"/>
      <c r="O9" s="19"/>
      <c r="P9" s="19"/>
      <c r="Q9" s="19"/>
    </row>
    <row r="10" ht="18.6" customHeight="1" spans="1:17">
      <c r="A10" s="3">
        <v>8</v>
      </c>
      <c r="B10" s="3" t="s">
        <v>19</v>
      </c>
      <c r="C10" s="26"/>
      <c r="D10" s="26"/>
      <c r="E10" s="3">
        <f t="shared" si="1"/>
        <v>0</v>
      </c>
      <c r="F10" s="26"/>
      <c r="G10" s="3">
        <f t="shared" si="2"/>
        <v>0</v>
      </c>
      <c r="H10" s="3">
        <f t="shared" si="3"/>
        <v>0</v>
      </c>
      <c r="I10" s="3">
        <v>22</v>
      </c>
      <c r="J10" s="3">
        <f t="shared" si="0"/>
        <v>0</v>
      </c>
      <c r="K10" s="19"/>
      <c r="L10" s="19"/>
      <c r="M10" s="19"/>
      <c r="N10" s="19"/>
      <c r="O10" s="19"/>
      <c r="P10" s="19"/>
      <c r="Q10" s="19"/>
    </row>
    <row r="11" ht="18.6" customHeight="1" spans="1:17">
      <c r="A11" s="3">
        <v>9</v>
      </c>
      <c r="B11" s="3" t="s">
        <v>19</v>
      </c>
      <c r="C11" s="26"/>
      <c r="D11" s="26"/>
      <c r="E11" s="3">
        <f t="shared" si="1"/>
        <v>0</v>
      </c>
      <c r="F11" s="26">
        <v>0</v>
      </c>
      <c r="G11" s="3">
        <f t="shared" si="2"/>
        <v>0</v>
      </c>
      <c r="H11" s="3">
        <f t="shared" si="3"/>
        <v>0</v>
      </c>
      <c r="I11" s="3">
        <v>22</v>
      </c>
      <c r="J11" s="3">
        <f t="shared" si="0"/>
        <v>0</v>
      </c>
      <c r="K11" s="19"/>
      <c r="L11" s="19"/>
      <c r="M11" s="19"/>
      <c r="N11" s="19"/>
      <c r="O11" s="19"/>
      <c r="P11" s="19"/>
      <c r="Q11" s="19"/>
    </row>
    <row r="12" ht="18.6" customHeight="1" spans="1:17">
      <c r="A12" s="3">
        <v>10</v>
      </c>
      <c r="B12" s="3" t="s">
        <v>19</v>
      </c>
      <c r="C12" s="26"/>
      <c r="D12" s="26"/>
      <c r="E12" s="3">
        <f t="shared" si="1"/>
        <v>0</v>
      </c>
      <c r="F12" s="26"/>
      <c r="G12" s="3">
        <f t="shared" si="2"/>
        <v>0</v>
      </c>
      <c r="H12" s="3">
        <f t="shared" si="3"/>
        <v>0</v>
      </c>
      <c r="I12" s="3">
        <v>22</v>
      </c>
      <c r="J12" s="3">
        <f t="shared" si="0"/>
        <v>0</v>
      </c>
      <c r="K12" s="19"/>
      <c r="L12" s="19"/>
      <c r="M12" s="19"/>
      <c r="N12" s="19"/>
      <c r="O12" s="19"/>
      <c r="P12" s="19"/>
      <c r="Q12" s="19"/>
    </row>
    <row r="13" ht="18.6" customHeight="1" spans="1:17">
      <c r="A13" s="3">
        <v>11</v>
      </c>
      <c r="B13" s="3" t="s">
        <v>19</v>
      </c>
      <c r="C13" s="26"/>
      <c r="D13" s="26"/>
      <c r="E13" s="3">
        <f t="shared" si="1"/>
        <v>0</v>
      </c>
      <c r="F13" s="26"/>
      <c r="G13" s="3">
        <f t="shared" si="2"/>
        <v>0</v>
      </c>
      <c r="H13" s="3">
        <f t="shared" si="3"/>
        <v>0</v>
      </c>
      <c r="I13" s="3">
        <v>22</v>
      </c>
      <c r="J13" s="3">
        <f t="shared" si="0"/>
        <v>0</v>
      </c>
      <c r="K13" s="19"/>
      <c r="L13" s="19"/>
      <c r="M13" s="19"/>
      <c r="N13" s="19"/>
      <c r="O13" s="19"/>
      <c r="P13" s="19"/>
      <c r="Q13" s="19"/>
    </row>
    <row r="14" ht="18.6" customHeight="1" spans="1:17">
      <c r="A14" s="3">
        <v>12</v>
      </c>
      <c r="B14" s="3" t="s">
        <v>19</v>
      </c>
      <c r="C14" s="26"/>
      <c r="D14" s="26"/>
      <c r="E14" s="3">
        <f t="shared" si="1"/>
        <v>0</v>
      </c>
      <c r="F14" s="23"/>
      <c r="G14" s="3">
        <f t="shared" si="2"/>
        <v>0</v>
      </c>
      <c r="H14" s="3">
        <f t="shared" si="3"/>
        <v>0</v>
      </c>
      <c r="I14" s="3">
        <v>22</v>
      </c>
      <c r="J14" s="3">
        <f t="shared" si="0"/>
        <v>0</v>
      </c>
      <c r="K14" s="19"/>
      <c r="L14" s="19"/>
      <c r="M14" s="19"/>
      <c r="N14" s="19"/>
      <c r="O14" s="19"/>
      <c r="P14" s="19"/>
      <c r="Q14" s="19"/>
    </row>
    <row r="15" ht="18.6" customHeight="1" spans="1:17">
      <c r="A15" s="3">
        <v>13</v>
      </c>
      <c r="B15" s="3" t="s">
        <v>19</v>
      </c>
      <c r="C15" s="23"/>
      <c r="D15" s="23"/>
      <c r="E15" s="3">
        <f t="shared" si="1"/>
        <v>0</v>
      </c>
      <c r="F15" s="23"/>
      <c r="G15" s="3">
        <f t="shared" si="2"/>
        <v>0</v>
      </c>
      <c r="H15" s="3">
        <f t="shared" si="3"/>
        <v>0</v>
      </c>
      <c r="I15" s="3">
        <v>22</v>
      </c>
      <c r="J15" s="3">
        <f t="shared" si="0"/>
        <v>0</v>
      </c>
      <c r="K15" s="19"/>
      <c r="L15" s="19"/>
      <c r="M15" s="19"/>
      <c r="N15" s="19"/>
      <c r="O15" s="19"/>
      <c r="P15" s="19"/>
      <c r="Q15" s="19"/>
    </row>
    <row r="16" ht="18.6" customHeight="1" spans="1:17">
      <c r="A16" s="5" t="s">
        <v>27</v>
      </c>
      <c r="B16" s="6"/>
      <c r="C16" s="7">
        <v>3</v>
      </c>
      <c r="D16" s="2">
        <f>SUM(D3:D15)</f>
        <v>214</v>
      </c>
      <c r="E16" s="2">
        <f>SUM(E3:E15)</f>
        <v>203.3</v>
      </c>
      <c r="F16" s="2">
        <f>SUM(F3:F15)</f>
        <v>22.5</v>
      </c>
      <c r="G16" s="2">
        <f>SUM(G3:G15)</f>
        <v>34.43</v>
      </c>
      <c r="H16" s="2">
        <f>SUM(H3:H15)</f>
        <v>237.73</v>
      </c>
      <c r="I16" s="2"/>
      <c r="J16" s="2">
        <f>SUM(J3:J15)</f>
        <v>5230</v>
      </c>
      <c r="K16" s="19">
        <v>660</v>
      </c>
      <c r="L16" s="19">
        <v>10</v>
      </c>
      <c r="M16" s="19">
        <f>K16*L16</f>
        <v>6600</v>
      </c>
      <c r="N16" s="19">
        <v>370</v>
      </c>
      <c r="O16" s="19">
        <v>15</v>
      </c>
      <c r="P16" s="19">
        <f>N16*O16</f>
        <v>5550</v>
      </c>
      <c r="Q16" s="19">
        <f>P16+M16+J16</f>
        <v>17380</v>
      </c>
    </row>
  </sheetData>
  <mergeCells count="2">
    <mergeCell ref="A1:Q1"/>
    <mergeCell ref="A16:B16"/>
  </mergeCells>
  <pageMargins left="0.7" right="0.7" top="0.75" bottom="0.75" header="0.3" footer="0.3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0"/>
  <sheetViews>
    <sheetView zoomScale="80" zoomScaleNormal="80" workbookViewId="0">
      <selection activeCell="K9" sqref="K9"/>
    </sheetView>
  </sheetViews>
  <sheetFormatPr defaultColWidth="9" defaultRowHeight="14.25"/>
  <cols>
    <col min="1" max="1" width="9" style="21"/>
    <col min="2" max="2" width="11.4416666666667" style="21" customWidth="1"/>
    <col min="3" max="3" width="9" style="21"/>
    <col min="4" max="4" width="15" style="21" customWidth="1"/>
    <col min="5" max="5" width="16.1083333333333" style="21" customWidth="1"/>
    <col min="6" max="6" width="15.2166666666667" style="21" customWidth="1"/>
    <col min="7" max="7" width="19.7833333333333" style="21" customWidth="1"/>
    <col min="8" max="8" width="12.8916666666667" style="21" customWidth="1"/>
    <col min="9" max="9" width="10.7833333333333" style="21" customWidth="1"/>
    <col min="10" max="10" width="13.5583333333333" style="21" customWidth="1"/>
    <col min="11" max="11" width="15.8916666666667" style="21" customWidth="1"/>
    <col min="12" max="16384" width="9" style="21"/>
  </cols>
  <sheetData>
    <row r="1" ht="25.5" spans="1:17">
      <c r="A1" s="22" t="s">
        <v>20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</row>
    <row r="2" ht="71" customHeight="1" spans="1:17">
      <c r="A2" s="2" t="s">
        <v>1</v>
      </c>
      <c r="B2" s="2" t="s">
        <v>2</v>
      </c>
      <c r="C2" s="2" t="s">
        <v>28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0" t="s">
        <v>11</v>
      </c>
      <c r="L2" s="10" t="s">
        <v>9</v>
      </c>
      <c r="M2" s="10" t="s">
        <v>12</v>
      </c>
      <c r="N2" s="10" t="s">
        <v>13</v>
      </c>
      <c r="O2" s="10" t="s">
        <v>9</v>
      </c>
      <c r="P2" s="10" t="s">
        <v>14</v>
      </c>
      <c r="Q2" s="11" t="s">
        <v>15</v>
      </c>
    </row>
    <row r="3" ht="30" customHeight="1" spans="1:17">
      <c r="A3" s="3">
        <v>1</v>
      </c>
      <c r="B3" s="3" t="s">
        <v>20</v>
      </c>
      <c r="C3" s="23" t="s">
        <v>38</v>
      </c>
      <c r="D3" s="23">
        <f>16*5+7*3.5+9*3.5</f>
        <v>136</v>
      </c>
      <c r="E3" s="3">
        <f>ROUND(D3*0.95,2)</f>
        <v>129.2</v>
      </c>
      <c r="F3" s="23"/>
      <c r="G3" s="3">
        <f>ROUND(F3*1.53,2)</f>
        <v>0</v>
      </c>
      <c r="H3" s="3">
        <f>ROUND(E3+G3,2)</f>
        <v>129.2</v>
      </c>
      <c r="I3" s="3">
        <v>22</v>
      </c>
      <c r="J3" s="3">
        <f>ROUND(H3*I3,0)</f>
        <v>2842</v>
      </c>
      <c r="K3" s="15"/>
      <c r="L3" s="15"/>
      <c r="M3" s="15"/>
      <c r="N3" s="15"/>
      <c r="O3" s="15"/>
      <c r="P3" s="15"/>
      <c r="Q3" s="15"/>
    </row>
    <row r="4" ht="30" customHeight="1" spans="1:17">
      <c r="A4" s="3">
        <v>2</v>
      </c>
      <c r="B4" s="3" t="s">
        <v>20</v>
      </c>
      <c r="C4" s="23"/>
      <c r="D4" s="23"/>
      <c r="E4" s="3">
        <f>ROUND(D4*0.95,2)</f>
        <v>0</v>
      </c>
      <c r="F4" s="23"/>
      <c r="G4" s="3">
        <f>ROUND(F4*1.53,2)</f>
        <v>0</v>
      </c>
      <c r="H4" s="3">
        <f>ROUND(E4+G4,2)</f>
        <v>0</v>
      </c>
      <c r="I4" s="3">
        <v>22</v>
      </c>
      <c r="J4" s="3">
        <f>ROUND(H4*I4,0)</f>
        <v>0</v>
      </c>
      <c r="K4" s="15"/>
      <c r="L4" s="15"/>
      <c r="M4" s="15"/>
      <c r="N4" s="15"/>
      <c r="O4" s="15"/>
      <c r="P4" s="15"/>
      <c r="Q4" s="15"/>
    </row>
    <row r="5" ht="30" customHeight="1" spans="1:17">
      <c r="A5" s="3">
        <v>3</v>
      </c>
      <c r="B5" s="3" t="s">
        <v>20</v>
      </c>
      <c r="C5" s="23"/>
      <c r="D5" s="23"/>
      <c r="E5" s="3">
        <f>ROUND(D5*0.95,2)</f>
        <v>0</v>
      </c>
      <c r="F5" s="23"/>
      <c r="G5" s="3">
        <f>ROUND(F5*1.53,2)</f>
        <v>0</v>
      </c>
      <c r="H5" s="3">
        <f>ROUND(E5+G5,2)</f>
        <v>0</v>
      </c>
      <c r="I5" s="3">
        <v>22</v>
      </c>
      <c r="J5" s="3">
        <f>ROUND(H5*I5,0)</f>
        <v>0</v>
      </c>
      <c r="K5" s="15"/>
      <c r="L5" s="15"/>
      <c r="M5" s="15"/>
      <c r="N5" s="15"/>
      <c r="O5" s="15"/>
      <c r="P5" s="15"/>
      <c r="Q5" s="15"/>
    </row>
    <row r="6" ht="30" customHeight="1" spans="1:17">
      <c r="A6" s="3">
        <v>4</v>
      </c>
      <c r="B6" s="3" t="s">
        <v>20</v>
      </c>
      <c r="C6" s="24"/>
      <c r="D6" s="23"/>
      <c r="E6" s="3">
        <f>ROUND(D6*0.95,2)</f>
        <v>0</v>
      </c>
      <c r="F6" s="23"/>
      <c r="G6" s="3">
        <f>ROUND(F6*1.53,2)</f>
        <v>0</v>
      </c>
      <c r="H6" s="3">
        <f>ROUND(E6+G6,2)</f>
        <v>0</v>
      </c>
      <c r="I6" s="3">
        <v>22</v>
      </c>
      <c r="J6" s="3">
        <f>ROUND(H6*I6,0)</f>
        <v>0</v>
      </c>
      <c r="K6" s="15"/>
      <c r="L6" s="15"/>
      <c r="M6" s="15"/>
      <c r="N6" s="15"/>
      <c r="O6" s="15"/>
      <c r="P6" s="15"/>
      <c r="Q6" s="15"/>
    </row>
    <row r="7" ht="30" customHeight="1" spans="1:17">
      <c r="A7" s="3">
        <v>5</v>
      </c>
      <c r="B7" s="3" t="s">
        <v>20</v>
      </c>
      <c r="C7" s="24"/>
      <c r="D7" s="23"/>
      <c r="E7" s="3">
        <f>ROUND(D7*0.95,2)</f>
        <v>0</v>
      </c>
      <c r="F7" s="23"/>
      <c r="G7" s="3">
        <f>ROUND(F7*1.53,2)</f>
        <v>0</v>
      </c>
      <c r="H7" s="3">
        <f>ROUND(E7+G7,2)</f>
        <v>0</v>
      </c>
      <c r="I7" s="3">
        <v>22</v>
      </c>
      <c r="J7" s="3">
        <f>ROUND(H7*I7,0)</f>
        <v>0</v>
      </c>
      <c r="K7" s="15"/>
      <c r="L7" s="15"/>
      <c r="M7" s="15"/>
      <c r="N7" s="15"/>
      <c r="O7" s="15"/>
      <c r="P7" s="15"/>
      <c r="Q7" s="15"/>
    </row>
    <row r="8" ht="30" customHeight="1" spans="1:17">
      <c r="A8" s="5" t="s">
        <v>27</v>
      </c>
      <c r="B8" s="6"/>
      <c r="C8" s="7">
        <v>1</v>
      </c>
      <c r="D8" s="2">
        <f>SUM(D3:D7)</f>
        <v>136</v>
      </c>
      <c r="E8" s="2">
        <f>SUM(E3:E7)</f>
        <v>129.2</v>
      </c>
      <c r="F8" s="2">
        <f>SUM(F3:F7)</f>
        <v>0</v>
      </c>
      <c r="G8" s="2">
        <f>SUM(G3:G7)</f>
        <v>0</v>
      </c>
      <c r="H8" s="2">
        <f>SUM(H3:H7)</f>
        <v>129.2</v>
      </c>
      <c r="I8" s="2"/>
      <c r="J8" s="2">
        <f>SUM(J3:J7)</f>
        <v>2842</v>
      </c>
      <c r="K8" s="4">
        <v>560</v>
      </c>
      <c r="L8" s="4">
        <v>10</v>
      </c>
      <c r="M8" s="4">
        <f>K8*L8</f>
        <v>5600</v>
      </c>
      <c r="N8" s="4">
        <v>460</v>
      </c>
      <c r="O8" s="4">
        <v>15</v>
      </c>
      <c r="P8" s="4">
        <f>N8*O8</f>
        <v>6900</v>
      </c>
      <c r="Q8" s="4">
        <f>J8+M8+P8</f>
        <v>15342</v>
      </c>
    </row>
    <row r="9" ht="19.95" customHeight="1"/>
    <row r="10" ht="19.95" customHeight="1"/>
    <row r="11" ht="19.95" customHeight="1"/>
    <row r="12" ht="19.95" customHeight="1"/>
    <row r="13" ht="19.95" customHeight="1"/>
    <row r="14" ht="19.95" customHeight="1"/>
    <row r="15" ht="19.95" customHeight="1"/>
    <row r="16" ht="19.95" customHeight="1"/>
    <row r="17" ht="19.95" customHeight="1"/>
    <row r="18" ht="19.95" customHeight="1"/>
    <row r="19" ht="19.95" customHeight="1"/>
    <row r="20" ht="19.95" customHeight="1"/>
  </sheetData>
  <mergeCells count="2">
    <mergeCell ref="A1:Q1"/>
    <mergeCell ref="A8:B8"/>
  </mergeCells>
  <pageMargins left="0.7" right="0.7" top="0.75" bottom="0.75" header="0.3" footer="0.3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"/>
  <sheetViews>
    <sheetView zoomScale="71" zoomScaleNormal="71" workbookViewId="0">
      <selection activeCell="M13" sqref="M13"/>
    </sheetView>
  </sheetViews>
  <sheetFormatPr defaultColWidth="9" defaultRowHeight="14.25" outlineLevelRow="6"/>
  <cols>
    <col min="1" max="1" width="6.21666666666667" style="21" customWidth="1"/>
    <col min="2" max="2" width="11.2166666666667" style="21" customWidth="1"/>
    <col min="3" max="3" width="9" style="21"/>
    <col min="4" max="4" width="13.7833333333333" style="21" customWidth="1"/>
    <col min="5" max="5" width="17" style="21" customWidth="1"/>
    <col min="6" max="6" width="16.6666666666667" style="21" customWidth="1"/>
    <col min="7" max="7" width="19.8916666666667" style="21" customWidth="1"/>
    <col min="8" max="8" width="13.2166666666667" style="21" customWidth="1"/>
    <col min="9" max="9" width="11.4416666666667" style="21" customWidth="1"/>
    <col min="10" max="10" width="14.2166666666667" style="21" customWidth="1"/>
    <col min="11" max="11" width="11.7833333333333" style="21" customWidth="1"/>
    <col min="12" max="16384" width="9" style="21"/>
  </cols>
  <sheetData>
    <row r="1" ht="25.5" spans="1:17">
      <c r="A1" s="12" t="s">
        <v>39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ht="49" customHeight="1" spans="1:17">
      <c r="A2" s="2" t="s">
        <v>1</v>
      </c>
      <c r="B2" s="2" t="s">
        <v>2</v>
      </c>
      <c r="C2" s="2" t="s">
        <v>28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0" t="s">
        <v>11</v>
      </c>
      <c r="L2" s="10" t="s">
        <v>9</v>
      </c>
      <c r="M2" s="10" t="s">
        <v>12</v>
      </c>
      <c r="N2" s="10" t="s">
        <v>13</v>
      </c>
      <c r="O2" s="10" t="s">
        <v>9</v>
      </c>
      <c r="P2" s="10" t="s">
        <v>14</v>
      </c>
      <c r="Q2" s="11" t="s">
        <v>15</v>
      </c>
    </row>
    <row r="3" ht="21.6" customHeight="1" spans="1:17">
      <c r="A3" s="3">
        <v>1</v>
      </c>
      <c r="B3" s="3" t="s">
        <v>39</v>
      </c>
      <c r="C3" s="13"/>
      <c r="D3" s="13"/>
      <c r="E3" s="3">
        <f>ROUND(D3*0.95,2)</f>
        <v>0</v>
      </c>
      <c r="F3" s="4"/>
      <c r="G3" s="8">
        <f>ROUND(F3*1.53,2)</f>
        <v>0</v>
      </c>
      <c r="H3" s="8">
        <f>ROUND(E3+G3,2)</f>
        <v>0</v>
      </c>
      <c r="I3" s="8">
        <v>22</v>
      </c>
      <c r="J3" s="8">
        <f>ROUND(H3*I3,0)</f>
        <v>0</v>
      </c>
      <c r="K3" s="15"/>
      <c r="L3" s="15"/>
      <c r="M3" s="15"/>
      <c r="N3" s="15"/>
      <c r="O3" s="15"/>
      <c r="P3" s="15"/>
      <c r="Q3" s="15"/>
    </row>
    <row r="4" ht="21.6" customHeight="1" spans="1:17">
      <c r="A4" s="3">
        <v>2</v>
      </c>
      <c r="B4" s="3" t="s">
        <v>39</v>
      </c>
      <c r="C4" s="13"/>
      <c r="D4" s="13"/>
      <c r="E4" s="3">
        <f>ROUND(D4*0.95,2)</f>
        <v>0</v>
      </c>
      <c r="F4" s="4"/>
      <c r="G4" s="8">
        <f>ROUND(F4*1.53,2)</f>
        <v>0</v>
      </c>
      <c r="H4" s="8">
        <f>ROUND(E4+G4,2)</f>
        <v>0</v>
      </c>
      <c r="I4" s="8">
        <v>22</v>
      </c>
      <c r="J4" s="8">
        <f>ROUND(H4*I4,0)</f>
        <v>0</v>
      </c>
      <c r="K4" s="15"/>
      <c r="L4" s="15"/>
      <c r="M4" s="15"/>
      <c r="N4" s="15"/>
      <c r="O4" s="15"/>
      <c r="P4" s="15"/>
      <c r="Q4" s="15"/>
    </row>
    <row r="5" ht="21.6" customHeight="1" spans="1:17">
      <c r="A5" s="3">
        <v>3</v>
      </c>
      <c r="B5" s="3" t="s">
        <v>39</v>
      </c>
      <c r="C5" s="13"/>
      <c r="D5" s="13"/>
      <c r="E5" s="3">
        <f>ROUND(D5*0.95,2)</f>
        <v>0</v>
      </c>
      <c r="F5" s="4"/>
      <c r="G5" s="8">
        <f>ROUND(F5*1.53,2)</f>
        <v>0</v>
      </c>
      <c r="H5" s="8">
        <f>ROUND(E5+G5,2)</f>
        <v>0</v>
      </c>
      <c r="I5" s="8">
        <v>22</v>
      </c>
      <c r="J5" s="8">
        <f>ROUND(H5*I5,0)</f>
        <v>0</v>
      </c>
      <c r="K5" s="15"/>
      <c r="L5" s="15"/>
      <c r="M5" s="15"/>
      <c r="N5" s="15"/>
      <c r="O5" s="15"/>
      <c r="P5" s="15"/>
      <c r="Q5" s="15"/>
    </row>
    <row r="6" ht="21.6" customHeight="1" spans="1:17">
      <c r="A6" s="3">
        <v>4</v>
      </c>
      <c r="B6" s="3" t="s">
        <v>39</v>
      </c>
      <c r="C6" s="14"/>
      <c r="D6" s="13"/>
      <c r="E6" s="3">
        <f>ROUND(D6*0.95,2)</f>
        <v>0</v>
      </c>
      <c r="F6" s="4"/>
      <c r="G6" s="8"/>
      <c r="H6" s="8">
        <f>ROUND(E6+G6,2)</f>
        <v>0</v>
      </c>
      <c r="I6" s="8">
        <v>22</v>
      </c>
      <c r="J6" s="8">
        <f>ROUND(H6*I6,0)</f>
        <v>0</v>
      </c>
      <c r="K6" s="15"/>
      <c r="L6" s="15"/>
      <c r="M6" s="15"/>
      <c r="N6" s="15"/>
      <c r="O6" s="15"/>
      <c r="P6" s="15"/>
      <c r="Q6" s="15"/>
    </row>
    <row r="7" ht="21.6" customHeight="1" spans="1:17">
      <c r="A7" s="5" t="s">
        <v>27</v>
      </c>
      <c r="B7" s="6"/>
      <c r="C7" s="7">
        <v>0</v>
      </c>
      <c r="D7" s="2">
        <f>SUM(D3:D6)</f>
        <v>0</v>
      </c>
      <c r="E7" s="2">
        <f>SUM(E3:E6)</f>
        <v>0</v>
      </c>
      <c r="F7" s="2">
        <f>SUM(F3:F5)</f>
        <v>0</v>
      </c>
      <c r="G7" s="9">
        <f>SUM(G3:G5)</f>
        <v>0</v>
      </c>
      <c r="H7" s="9">
        <f>SUM(H3:H6)</f>
        <v>0</v>
      </c>
      <c r="I7" s="9"/>
      <c r="J7" s="9">
        <f>SUM(J3:J6)</f>
        <v>0</v>
      </c>
      <c r="K7" s="15">
        <v>850</v>
      </c>
      <c r="L7" s="15">
        <v>10</v>
      </c>
      <c r="M7" s="15">
        <f>K7*L7</f>
        <v>8500</v>
      </c>
      <c r="N7" s="15">
        <v>660</v>
      </c>
      <c r="O7" s="15">
        <v>15</v>
      </c>
      <c r="P7" s="15">
        <f>N7*O7</f>
        <v>9900</v>
      </c>
      <c r="Q7" s="15">
        <f>J7+M7+P7</f>
        <v>18400</v>
      </c>
    </row>
  </sheetData>
  <mergeCells count="2">
    <mergeCell ref="A1:Q1"/>
    <mergeCell ref="A7:B7"/>
  </mergeCells>
  <pageMargins left="0.7" right="0.7" top="0.75" bottom="0.75" header="0.3" footer="0.3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"/>
  <sheetViews>
    <sheetView zoomScale="87" zoomScaleNormal="87" topLeftCell="A5" workbookViewId="0">
      <selection activeCell="M18" sqref="M18"/>
    </sheetView>
  </sheetViews>
  <sheetFormatPr defaultColWidth="9" defaultRowHeight="14.25"/>
  <cols>
    <col min="1" max="3" width="9" style="16"/>
    <col min="4" max="4" width="11.2833333333333" style="16" customWidth="1"/>
    <col min="5" max="5" width="11.4916666666667" style="16" customWidth="1"/>
    <col min="6" max="6" width="11.1833333333333" style="16" customWidth="1"/>
    <col min="7" max="7" width="13.7916666666667" style="16" customWidth="1"/>
    <col min="8" max="8" width="10.0166666666667" style="16" customWidth="1"/>
    <col min="9" max="9" width="8.03333333333333" style="16" customWidth="1"/>
    <col min="10" max="10" width="10.125" style="16" customWidth="1"/>
    <col min="11" max="11" width="12.325" style="16" customWidth="1"/>
    <col min="12" max="12" width="8.04166666666667" style="16" customWidth="1"/>
    <col min="13" max="13" width="11.3916666666667" style="16" customWidth="1"/>
    <col min="14" max="14" width="10.3333333333333" style="16" customWidth="1"/>
    <col min="15" max="16384" width="9" style="16"/>
  </cols>
  <sheetData>
    <row r="1" ht="25.5" spans="1:17">
      <c r="A1" s="1" t="s">
        <v>22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63" customHeight="1" spans="1:17">
      <c r="A2" s="17" t="s">
        <v>1</v>
      </c>
      <c r="B2" s="17" t="s">
        <v>2</v>
      </c>
      <c r="C2" s="17" t="s">
        <v>28</v>
      </c>
      <c r="D2" s="17" t="s">
        <v>4</v>
      </c>
      <c r="E2" s="17" t="s">
        <v>5</v>
      </c>
      <c r="F2" s="17" t="s">
        <v>6</v>
      </c>
      <c r="G2" s="17" t="s">
        <v>7</v>
      </c>
      <c r="H2" s="17" t="s">
        <v>8</v>
      </c>
      <c r="I2" s="17" t="s">
        <v>9</v>
      </c>
      <c r="J2" s="17" t="s">
        <v>10</v>
      </c>
      <c r="K2" s="18" t="s">
        <v>11</v>
      </c>
      <c r="L2" s="18" t="s">
        <v>9</v>
      </c>
      <c r="M2" s="18" t="s">
        <v>12</v>
      </c>
      <c r="N2" s="18" t="s">
        <v>13</v>
      </c>
      <c r="O2" s="18" t="s">
        <v>9</v>
      </c>
      <c r="P2" s="18" t="s">
        <v>14</v>
      </c>
      <c r="Q2" s="20" t="s">
        <v>15</v>
      </c>
    </row>
    <row r="3" ht="19.95" customHeight="1" spans="1:17">
      <c r="A3" s="3">
        <v>1</v>
      </c>
      <c r="B3" s="3" t="s">
        <v>22</v>
      </c>
      <c r="C3" s="13" t="s">
        <v>40</v>
      </c>
      <c r="D3" s="13">
        <f>15*6+5*4*2</f>
        <v>130</v>
      </c>
      <c r="E3" s="3">
        <f t="shared" ref="E3:E12" si="0">ROUND(D3*0.95,2)</f>
        <v>123.5</v>
      </c>
      <c r="F3" s="4"/>
      <c r="G3" s="8">
        <f t="shared" ref="G3:G12" si="1">ROUND(F3*1.53,2)</f>
        <v>0</v>
      </c>
      <c r="H3" s="8">
        <f t="shared" ref="H3:H12" si="2">ROUND(E3+G3,2)</f>
        <v>123.5</v>
      </c>
      <c r="I3" s="8">
        <v>22</v>
      </c>
      <c r="J3" s="8">
        <f t="shared" ref="J3:J12" si="3">ROUND(H3*I3,0)</f>
        <v>2717</v>
      </c>
      <c r="K3" s="19"/>
      <c r="L3" s="19"/>
      <c r="M3" s="19"/>
      <c r="N3" s="19"/>
      <c r="O3" s="19"/>
      <c r="P3" s="19"/>
      <c r="Q3" s="19"/>
    </row>
    <row r="4" ht="19.95" customHeight="1" spans="1:17">
      <c r="A4" s="3">
        <v>2</v>
      </c>
      <c r="B4" s="3" t="s">
        <v>22</v>
      </c>
      <c r="C4" s="13" t="s">
        <v>41</v>
      </c>
      <c r="D4" s="13">
        <f>15*6+5*4</f>
        <v>110</v>
      </c>
      <c r="E4" s="3">
        <f t="shared" si="0"/>
        <v>104.5</v>
      </c>
      <c r="F4" s="4"/>
      <c r="G4" s="8">
        <f t="shared" si="1"/>
        <v>0</v>
      </c>
      <c r="H4" s="8">
        <f t="shared" si="2"/>
        <v>104.5</v>
      </c>
      <c r="I4" s="8">
        <v>22</v>
      </c>
      <c r="J4" s="8">
        <f t="shared" si="3"/>
        <v>2299</v>
      </c>
      <c r="K4" s="19"/>
      <c r="L4" s="19"/>
      <c r="M4" s="19"/>
      <c r="N4" s="19"/>
      <c r="O4" s="19"/>
      <c r="P4" s="19"/>
      <c r="Q4" s="19"/>
    </row>
    <row r="5" ht="19.95" customHeight="1" spans="1:17">
      <c r="A5" s="3">
        <v>3</v>
      </c>
      <c r="B5" s="3" t="s">
        <v>22</v>
      </c>
      <c r="C5" s="13" t="s">
        <v>42</v>
      </c>
      <c r="D5" s="13">
        <f>14*5+6*3.5</f>
        <v>91</v>
      </c>
      <c r="E5" s="3">
        <f t="shared" si="0"/>
        <v>86.45</v>
      </c>
      <c r="F5" s="4"/>
      <c r="G5" s="8">
        <f t="shared" si="1"/>
        <v>0</v>
      </c>
      <c r="H5" s="8">
        <f t="shared" si="2"/>
        <v>86.45</v>
      </c>
      <c r="I5" s="8">
        <v>22</v>
      </c>
      <c r="J5" s="8">
        <f t="shared" si="3"/>
        <v>1902</v>
      </c>
      <c r="K5" s="19"/>
      <c r="L5" s="19"/>
      <c r="M5" s="19"/>
      <c r="N5" s="19"/>
      <c r="O5" s="19"/>
      <c r="P5" s="19"/>
      <c r="Q5" s="19"/>
    </row>
    <row r="6" ht="19.95" customHeight="1" spans="1:17">
      <c r="A6" s="3">
        <v>4</v>
      </c>
      <c r="B6" s="3" t="s">
        <v>22</v>
      </c>
      <c r="C6" s="13"/>
      <c r="D6" s="13"/>
      <c r="E6" s="3">
        <f t="shared" si="0"/>
        <v>0</v>
      </c>
      <c r="F6" s="4"/>
      <c r="G6" s="8">
        <f t="shared" si="1"/>
        <v>0</v>
      </c>
      <c r="H6" s="8">
        <f t="shared" si="2"/>
        <v>0</v>
      </c>
      <c r="I6" s="8">
        <v>22</v>
      </c>
      <c r="J6" s="8">
        <f t="shared" si="3"/>
        <v>0</v>
      </c>
      <c r="K6" s="19"/>
      <c r="L6" s="19"/>
      <c r="M6" s="19"/>
      <c r="N6" s="19"/>
      <c r="O6" s="19"/>
      <c r="P6" s="19"/>
      <c r="Q6" s="19"/>
    </row>
    <row r="7" ht="19.95" customHeight="1" spans="1:17">
      <c r="A7" s="3">
        <v>5</v>
      </c>
      <c r="B7" s="3" t="s">
        <v>22</v>
      </c>
      <c r="C7" s="13"/>
      <c r="D7" s="13"/>
      <c r="E7" s="3">
        <f t="shared" si="0"/>
        <v>0</v>
      </c>
      <c r="F7" s="4"/>
      <c r="G7" s="8">
        <f t="shared" si="1"/>
        <v>0</v>
      </c>
      <c r="H7" s="8">
        <f t="shared" si="2"/>
        <v>0</v>
      </c>
      <c r="I7" s="8">
        <v>22</v>
      </c>
      <c r="J7" s="8">
        <f t="shared" si="3"/>
        <v>0</v>
      </c>
      <c r="K7" s="19"/>
      <c r="L7" s="19"/>
      <c r="M7" s="19"/>
      <c r="N7" s="19"/>
      <c r="O7" s="19"/>
      <c r="P7" s="19"/>
      <c r="Q7" s="19"/>
    </row>
    <row r="8" ht="19.95" customHeight="1" spans="1:17">
      <c r="A8" s="3">
        <v>6</v>
      </c>
      <c r="B8" s="3" t="s">
        <v>22</v>
      </c>
      <c r="C8" s="13"/>
      <c r="D8" s="13"/>
      <c r="E8" s="3">
        <f t="shared" si="0"/>
        <v>0</v>
      </c>
      <c r="F8" s="4"/>
      <c r="G8" s="8">
        <f t="shared" si="1"/>
        <v>0</v>
      </c>
      <c r="H8" s="8">
        <f t="shared" si="2"/>
        <v>0</v>
      </c>
      <c r="I8" s="8">
        <v>22</v>
      </c>
      <c r="J8" s="8">
        <f t="shared" si="3"/>
        <v>0</v>
      </c>
      <c r="K8" s="19"/>
      <c r="L8" s="19"/>
      <c r="M8" s="19"/>
      <c r="N8" s="19"/>
      <c r="O8" s="19"/>
      <c r="P8" s="19"/>
      <c r="Q8" s="19"/>
    </row>
    <row r="9" ht="19.95" customHeight="1" spans="1:17">
      <c r="A9" s="3">
        <v>7</v>
      </c>
      <c r="B9" s="3" t="s">
        <v>22</v>
      </c>
      <c r="C9" s="13"/>
      <c r="D9" s="13"/>
      <c r="E9" s="3">
        <f t="shared" si="0"/>
        <v>0</v>
      </c>
      <c r="F9" s="4"/>
      <c r="G9" s="8">
        <f t="shared" si="1"/>
        <v>0</v>
      </c>
      <c r="H9" s="8">
        <f t="shared" si="2"/>
        <v>0</v>
      </c>
      <c r="I9" s="8">
        <v>22</v>
      </c>
      <c r="J9" s="8">
        <f t="shared" si="3"/>
        <v>0</v>
      </c>
      <c r="K9" s="19"/>
      <c r="L9" s="19"/>
      <c r="M9" s="19"/>
      <c r="N9" s="19"/>
      <c r="O9" s="19"/>
      <c r="P9" s="19"/>
      <c r="Q9" s="19"/>
    </row>
    <row r="10" ht="19.95" customHeight="1" spans="1:17">
      <c r="A10" s="3">
        <v>8</v>
      </c>
      <c r="B10" s="3" t="s">
        <v>22</v>
      </c>
      <c r="C10" s="13"/>
      <c r="D10" s="13"/>
      <c r="E10" s="3">
        <f t="shared" si="0"/>
        <v>0</v>
      </c>
      <c r="F10" s="4"/>
      <c r="G10" s="8">
        <f t="shared" si="1"/>
        <v>0</v>
      </c>
      <c r="H10" s="8">
        <f t="shared" si="2"/>
        <v>0</v>
      </c>
      <c r="I10" s="8">
        <v>22</v>
      </c>
      <c r="J10" s="8">
        <f t="shared" si="3"/>
        <v>0</v>
      </c>
      <c r="K10" s="19"/>
      <c r="L10" s="19"/>
      <c r="M10" s="19"/>
      <c r="N10" s="19"/>
      <c r="O10" s="19"/>
      <c r="P10" s="19"/>
      <c r="Q10" s="19"/>
    </row>
    <row r="11" ht="19.95" customHeight="1" spans="1:17">
      <c r="A11" s="3">
        <v>9</v>
      </c>
      <c r="B11" s="3" t="s">
        <v>22</v>
      </c>
      <c r="C11" s="13"/>
      <c r="D11" s="13"/>
      <c r="E11" s="3">
        <f t="shared" si="0"/>
        <v>0</v>
      </c>
      <c r="F11" s="4"/>
      <c r="G11" s="8">
        <f t="shared" si="1"/>
        <v>0</v>
      </c>
      <c r="H11" s="8">
        <f t="shared" si="2"/>
        <v>0</v>
      </c>
      <c r="I11" s="8">
        <v>22</v>
      </c>
      <c r="J11" s="8">
        <f t="shared" si="3"/>
        <v>0</v>
      </c>
      <c r="K11" s="19"/>
      <c r="L11" s="19"/>
      <c r="M11" s="19"/>
      <c r="N11" s="19"/>
      <c r="O11" s="19"/>
      <c r="P11" s="19"/>
      <c r="Q11" s="19"/>
    </row>
    <row r="12" ht="19.95" customHeight="1" spans="1:17">
      <c r="A12" s="3">
        <v>10</v>
      </c>
      <c r="B12" s="3" t="s">
        <v>22</v>
      </c>
      <c r="C12" s="13"/>
      <c r="D12" s="13"/>
      <c r="E12" s="3">
        <f t="shared" si="0"/>
        <v>0</v>
      </c>
      <c r="F12" s="4"/>
      <c r="G12" s="8">
        <f t="shared" si="1"/>
        <v>0</v>
      </c>
      <c r="H12" s="8">
        <f t="shared" si="2"/>
        <v>0</v>
      </c>
      <c r="I12" s="8">
        <v>22</v>
      </c>
      <c r="J12" s="8">
        <f t="shared" si="3"/>
        <v>0</v>
      </c>
      <c r="K12" s="19"/>
      <c r="L12" s="19"/>
      <c r="M12" s="19"/>
      <c r="N12" s="19"/>
      <c r="O12" s="19"/>
      <c r="P12" s="19"/>
      <c r="Q12" s="19"/>
    </row>
    <row r="13" ht="21" customHeight="1" spans="1:17">
      <c r="A13" s="5" t="s">
        <v>27</v>
      </c>
      <c r="B13" s="6"/>
      <c r="C13" s="7">
        <v>3</v>
      </c>
      <c r="D13" s="2">
        <f>SUM(D3:D12)</f>
        <v>331</v>
      </c>
      <c r="E13" s="2">
        <f>SUM(E3:E12)</f>
        <v>314.45</v>
      </c>
      <c r="F13" s="2">
        <f>SUM(F3:F12)</f>
        <v>0</v>
      </c>
      <c r="G13" s="2">
        <f>SUM(G3:G12)</f>
        <v>0</v>
      </c>
      <c r="H13" s="2">
        <f>SUM(H3:H12)</f>
        <v>314.45</v>
      </c>
      <c r="I13" s="9"/>
      <c r="J13" s="2">
        <f>SUM(J3:J12)</f>
        <v>6918</v>
      </c>
      <c r="K13" s="19">
        <v>550</v>
      </c>
      <c r="L13" s="19">
        <v>10</v>
      </c>
      <c r="M13" s="19">
        <f>K13*L13</f>
        <v>5500</v>
      </c>
      <c r="N13" s="19">
        <v>460</v>
      </c>
      <c r="O13" s="19">
        <v>15</v>
      </c>
      <c r="P13" s="19">
        <f>N13*O13</f>
        <v>6900</v>
      </c>
      <c r="Q13" s="19">
        <f>P13+M13+J13</f>
        <v>19318</v>
      </c>
    </row>
  </sheetData>
  <mergeCells count="2">
    <mergeCell ref="A1:Q1"/>
    <mergeCell ref="A13:B13"/>
  </mergeCells>
  <pageMargins left="0.7" right="0.7" top="0.75" bottom="0.75" header="0.3" footer="0.3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19</vt:i4>
      </vt:variant>
    </vt:vector>
  </HeadingPairs>
  <TitlesOfParts>
    <vt:vector size="19" baseType="lpstr">
      <vt:lpstr>总计</vt:lpstr>
      <vt:lpstr>朝阳村0</vt:lpstr>
      <vt:lpstr>北潘0</vt:lpstr>
      <vt:lpstr>三阵0</vt:lpstr>
      <vt:lpstr>都户0</vt:lpstr>
      <vt:lpstr>北水峪0</vt:lpstr>
      <vt:lpstr>巡检司0</vt:lpstr>
      <vt:lpstr>岭根底0</vt:lpstr>
      <vt:lpstr>南潘0</vt:lpstr>
      <vt:lpstr>田村0</vt:lpstr>
      <vt:lpstr>军营0</vt:lpstr>
      <vt:lpstr>孟府0</vt:lpstr>
      <vt:lpstr>丁家庄0</vt:lpstr>
      <vt:lpstr>李家庄0</vt:lpstr>
      <vt:lpstr>许亭村0</vt:lpstr>
      <vt:lpstr>白城口0</vt:lpstr>
      <vt:lpstr>尖山0</vt:lpstr>
      <vt:lpstr>黄家沟0</vt:lpstr>
      <vt:lpstr>刘家沟0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zfb</cp:lastModifiedBy>
  <dcterms:created xsi:type="dcterms:W3CDTF">2021-08-01T17:58:00Z</dcterms:created>
  <cp:lastPrinted>2021-10-09T11:17:00Z</cp:lastPrinted>
  <dcterms:modified xsi:type="dcterms:W3CDTF">2025-10-21T11:29:56Z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746A1CB8CD204D1AAD23B2AC290761B5</vt:lpwstr>
  </property>
  <property fmtid="{D5CDD505-2E9C-101B-9397-08002B2CF9AE}" pid="3" name="KSOProductBuildVer">
    <vt:lpwstr>2052-11.8.2.1114</vt:lpwstr>
  </property>
</Properties>
</file>