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949"/>
  </bookViews>
  <sheets>
    <sheet name="汇总" sheetId="19" r:id="rId1"/>
    <sheet name="张楞村0" sheetId="5" r:id="rId2"/>
    <sheet name="南洼村0" sheetId="2" r:id="rId3"/>
    <sheet name="北洼村0" sheetId="3" r:id="rId4"/>
    <sheet name="南章村0" sheetId="6" r:id="rId5"/>
    <sheet name="杜庄村0" sheetId="7" r:id="rId6"/>
    <sheet name="葛沟村0" sheetId="8" r:id="rId7"/>
    <sheet name="上徐乐村0" sheetId="9" r:id="rId8"/>
    <sheet name="下徐乐村0" sheetId="10" r:id="rId9"/>
    <sheet name="蒲宏村0" sheetId="11" r:id="rId10"/>
    <sheet name="北延庄村0" sheetId="12" r:id="rId11"/>
    <sheet name="南延庄村0" sheetId="13" r:id="rId12"/>
    <sheet name="泥沟村0" sheetId="14" r:id="rId13"/>
    <sheet name="行乐村0" sheetId="15" r:id="rId14"/>
    <sheet name="南竹村0" sheetId="16" r:id="rId15"/>
    <sheet name="北竹村0" sheetId="17" r:id="rId16"/>
    <sheet name="西竹村0" sheetId="18" r:id="rId17"/>
    <sheet name="北王庄村0" sheetId="4" r:id="rId18"/>
    <sheet name="总结" sheetId="1" state="hidden" r:id="rId19"/>
  </sheets>
  <definedNames>
    <definedName name="_xlnm._FilterDatabase" localSheetId="9" hidden="1">蒲宏村0!$A$2:$J$8</definedName>
    <definedName name="_xlnm._FilterDatabase" localSheetId="18" hidden="1">总结!$A$1:$G$289</definedName>
    <definedName name="_xlnm.Print_Titles" localSheetId="18">总结!$1:$2</definedName>
  </definedNames>
  <calcPr calcId="144525"/>
</workbook>
</file>

<file path=xl/sharedStrings.xml><?xml version="1.0" encoding="utf-8"?>
<sst xmlns="http://schemas.openxmlformats.org/spreadsheetml/2006/main" count="1188" uniqueCount="336">
  <si>
    <t>张楞乡总计</t>
  </si>
  <si>
    <t>序号</t>
  </si>
  <si>
    <t>行政村</t>
  </si>
  <si>
    <t>户数</t>
  </si>
  <si>
    <t>已拆除房屋面积（㎡）</t>
  </si>
  <si>
    <t>拆除房屋清运垃圾量（m³）</t>
  </si>
  <si>
    <t>残垣断壁或围墙方量（m³）</t>
  </si>
  <si>
    <t>残垣断壁或围墙清运垃圾量（m³）</t>
  </si>
  <si>
    <t>建筑垃圾总方量（m³）</t>
  </si>
  <si>
    <t>单价（元/m³）</t>
  </si>
  <si>
    <t>总价（元）</t>
  </si>
  <si>
    <t>清运积存土石垃圾方量（m³）</t>
  </si>
  <si>
    <t>清运积存土石垃圾总价（元）</t>
  </si>
  <si>
    <t>清运柴草类垃圾方量（m³）</t>
  </si>
  <si>
    <t>清运柴草总价(元)</t>
  </si>
  <si>
    <t>总计（元）</t>
  </si>
  <si>
    <t>张愣村</t>
  </si>
  <si>
    <t>南洼村</t>
  </si>
  <si>
    <t>北洼村</t>
  </si>
  <si>
    <t>南章村</t>
  </si>
  <si>
    <t>杜庄村</t>
  </si>
  <si>
    <t>葛沟村</t>
  </si>
  <si>
    <t>上徐乐村</t>
  </si>
  <si>
    <t>下徐乐村</t>
  </si>
  <si>
    <t>蒲宏村</t>
  </si>
  <si>
    <t>北延庄村</t>
  </si>
  <si>
    <t>南延庄村</t>
  </si>
  <si>
    <t>泥沟村</t>
  </si>
  <si>
    <t>行乐村</t>
  </si>
  <si>
    <t>南竹村</t>
  </si>
  <si>
    <t>北竹村</t>
  </si>
  <si>
    <t>西竹村</t>
  </si>
  <si>
    <t>北王庄</t>
  </si>
  <si>
    <t>合计：</t>
  </si>
  <si>
    <t>张楞乡</t>
  </si>
  <si>
    <t>姓名</t>
  </si>
  <si>
    <t>时建文</t>
  </si>
  <si>
    <t>北王庄村</t>
  </si>
  <si>
    <r>
      <rPr>
        <u/>
        <sz val="20"/>
        <rFont val="宋体"/>
        <charset val="134"/>
      </rPr>
      <t>张楞乡</t>
    </r>
    <r>
      <rPr>
        <sz val="20"/>
        <rFont val="宋体"/>
        <charset val="134"/>
      </rPr>
      <t>废旧房屋及残垣断壁拆除汇总表（730）</t>
    </r>
  </si>
  <si>
    <t>户主姓名</t>
  </si>
  <si>
    <t>院落面积㎡</t>
  </si>
  <si>
    <t>拆除房屋面积㎡</t>
  </si>
  <si>
    <t>拆除残垣断壁或围墙方量m³</t>
  </si>
  <si>
    <t>是否88个重点村</t>
  </si>
  <si>
    <t>南洼</t>
  </si>
  <si>
    <t>李素辰</t>
  </si>
  <si>
    <t>李连庆</t>
  </si>
  <si>
    <t>李玉书</t>
  </si>
  <si>
    <t>李增顺</t>
  </si>
  <si>
    <t>李素贞</t>
  </si>
  <si>
    <t>李增贵</t>
  </si>
  <si>
    <t>李胜义</t>
  </si>
  <si>
    <t>李永军</t>
  </si>
  <si>
    <t>李化军</t>
  </si>
  <si>
    <t>姜兴行</t>
  </si>
  <si>
    <t>是</t>
  </si>
  <si>
    <t>时俊英</t>
  </si>
  <si>
    <t>陈现中</t>
  </si>
  <si>
    <t>潘国英</t>
  </si>
  <si>
    <t>谷喜卫</t>
  </si>
  <si>
    <t>谷素雷</t>
  </si>
  <si>
    <t>谷素辰</t>
  </si>
  <si>
    <t>王新兰</t>
  </si>
  <si>
    <t>王洪波</t>
  </si>
  <si>
    <t>王金书</t>
  </si>
  <si>
    <t>王素贞</t>
  </si>
  <si>
    <t>王俊平</t>
  </si>
  <si>
    <t>王俊生</t>
  </si>
  <si>
    <t>王付全</t>
  </si>
  <si>
    <t>王兴波</t>
  </si>
  <si>
    <t>王爱军</t>
  </si>
  <si>
    <t>王献良</t>
  </si>
  <si>
    <t>王增乾</t>
  </si>
  <si>
    <t>王宪法</t>
  </si>
  <si>
    <t>王彦广</t>
  </si>
  <si>
    <t>王志峰</t>
  </si>
  <si>
    <t>王胜利</t>
  </si>
  <si>
    <t>王立华</t>
  </si>
  <si>
    <t>王秀文</t>
  </si>
  <si>
    <t>王风林</t>
  </si>
  <si>
    <t>王增朝</t>
  </si>
  <si>
    <t>王国龙</t>
  </si>
  <si>
    <t>王增林</t>
  </si>
  <si>
    <t>王克文</t>
  </si>
  <si>
    <t>王振县</t>
  </si>
  <si>
    <t>王占云</t>
  </si>
  <si>
    <t>李瑞书</t>
  </si>
  <si>
    <t>王凤忠</t>
  </si>
  <si>
    <t>王常顺</t>
  </si>
  <si>
    <t>王风军</t>
  </si>
  <si>
    <t>王占英</t>
  </si>
  <si>
    <t>王兰秀</t>
  </si>
  <si>
    <t>王岗炉</t>
  </si>
  <si>
    <t>王国平</t>
  </si>
  <si>
    <t>李聚梅</t>
  </si>
  <si>
    <t>王军朝</t>
  </si>
  <si>
    <t>王群妮</t>
  </si>
  <si>
    <t>王录群</t>
  </si>
  <si>
    <t>王树花</t>
  </si>
  <si>
    <t>张楞</t>
  </si>
  <si>
    <t>马振杰</t>
  </si>
  <si>
    <t>潘吉振</t>
  </si>
  <si>
    <t>马胜飞</t>
  </si>
  <si>
    <t>徐国贞</t>
  </si>
  <si>
    <t>潘风民</t>
  </si>
  <si>
    <t>马聚会</t>
  </si>
  <si>
    <t>时敬五</t>
  </si>
  <si>
    <t>常书辰</t>
  </si>
  <si>
    <t>潘志明</t>
  </si>
  <si>
    <t>时占民</t>
  </si>
  <si>
    <t>马建生</t>
  </si>
  <si>
    <t>马敬国</t>
  </si>
  <si>
    <t>马占英</t>
  </si>
  <si>
    <t>潘建锁</t>
  </si>
  <si>
    <t>常建波</t>
  </si>
  <si>
    <t>时增林</t>
  </si>
  <si>
    <t>马龙海</t>
  </si>
  <si>
    <t>马聚英</t>
  </si>
  <si>
    <t>冯瑞秀</t>
  </si>
  <si>
    <t>郭贵朝</t>
  </si>
  <si>
    <t>马立波</t>
  </si>
  <si>
    <t>徐芹菊</t>
  </si>
  <si>
    <t>李发平</t>
  </si>
  <si>
    <t>郭进义</t>
  </si>
  <si>
    <t>冯占文</t>
  </si>
  <si>
    <t>郭爱锁</t>
  </si>
  <si>
    <t>李建英</t>
  </si>
  <si>
    <t>冯明芹</t>
  </si>
  <si>
    <t>冯贵元</t>
  </si>
  <si>
    <t>冯伍秀</t>
  </si>
  <si>
    <t>冯力宾</t>
  </si>
  <si>
    <t>冯振炮</t>
  </si>
  <si>
    <t>李春风</t>
  </si>
  <si>
    <t>陈书芳</t>
  </si>
  <si>
    <t>马勇良</t>
  </si>
  <si>
    <t>郭爱书</t>
  </si>
  <si>
    <t>郭顺合</t>
  </si>
  <si>
    <t>郭孟江</t>
  </si>
  <si>
    <t>郭进中</t>
  </si>
  <si>
    <t>杜庄</t>
  </si>
  <si>
    <t>李彦彬</t>
  </si>
  <si>
    <t>李江波</t>
  </si>
  <si>
    <t>刘振川</t>
  </si>
  <si>
    <t>冯素芹</t>
  </si>
  <si>
    <t>李吉平</t>
  </si>
  <si>
    <t>李彦民</t>
  </si>
  <si>
    <t>李录增</t>
  </si>
  <si>
    <t>刘新国</t>
  </si>
  <si>
    <t>郝小增</t>
  </si>
  <si>
    <t>李凤瑞</t>
  </si>
  <si>
    <t>王法国</t>
  </si>
  <si>
    <t>李五印</t>
  </si>
  <si>
    <t>鲁小元</t>
  </si>
  <si>
    <t>王喜方</t>
  </si>
  <si>
    <t>孙法祥</t>
  </si>
  <si>
    <t>郭晓辉</t>
  </si>
  <si>
    <t>上徐乐</t>
  </si>
  <si>
    <t>卜增芹</t>
  </si>
  <si>
    <t>卜瑞现</t>
  </si>
  <si>
    <t>任国平</t>
  </si>
  <si>
    <t>任海彦</t>
  </si>
  <si>
    <t>时永健</t>
  </si>
  <si>
    <t>任瑞国</t>
  </si>
  <si>
    <t>任书明</t>
  </si>
  <si>
    <t>任彦立</t>
  </si>
  <si>
    <t>下徐乐</t>
  </si>
  <si>
    <t>任石江</t>
  </si>
  <si>
    <t>孙俊联</t>
  </si>
  <si>
    <t>晏占国</t>
  </si>
  <si>
    <t>任发怀</t>
  </si>
  <si>
    <t>任秀香</t>
  </si>
  <si>
    <t>任元明</t>
  </si>
  <si>
    <t>任海洋</t>
  </si>
  <si>
    <t>刘盼芹</t>
  </si>
  <si>
    <t>胡占国</t>
  </si>
  <si>
    <t>时志宾</t>
  </si>
  <si>
    <t>时进兵</t>
  </si>
  <si>
    <t>时兰祥</t>
  </si>
  <si>
    <t>任素菊</t>
  </si>
  <si>
    <t>胡占锁</t>
  </si>
  <si>
    <t>胡进连</t>
  </si>
  <si>
    <t>胡绪文</t>
  </si>
  <si>
    <t>胡志平</t>
  </si>
  <si>
    <t>时立杰</t>
  </si>
  <si>
    <t>范增书</t>
  </si>
  <si>
    <t>时进元</t>
  </si>
  <si>
    <t>胡贵廷</t>
  </si>
  <si>
    <t>时玉明</t>
  </si>
  <si>
    <t>胡文雪</t>
  </si>
  <si>
    <t>北延庄</t>
  </si>
  <si>
    <t>刘新朝</t>
  </si>
  <si>
    <t>刘四</t>
  </si>
  <si>
    <t>李五妮</t>
  </si>
  <si>
    <t>李素敏</t>
  </si>
  <si>
    <t>刘瑞廷</t>
  </si>
  <si>
    <t>1.7.6</t>
  </si>
  <si>
    <t>李慧芬</t>
  </si>
  <si>
    <t>刘贞祥</t>
  </si>
  <si>
    <t>刘新杰</t>
  </si>
  <si>
    <t>刘贵章</t>
  </si>
  <si>
    <t>李书梅</t>
  </si>
  <si>
    <t>刘素校</t>
  </si>
  <si>
    <t>刘麦收</t>
  </si>
  <si>
    <t>1.5.7</t>
  </si>
  <si>
    <t>李爱芳</t>
  </si>
  <si>
    <t>刘建周</t>
  </si>
  <si>
    <t>刘树军</t>
  </si>
  <si>
    <t>刘不喜</t>
  </si>
  <si>
    <t>刘立强</t>
  </si>
  <si>
    <t>刘亚辉</t>
  </si>
  <si>
    <t>刘则民</t>
  </si>
  <si>
    <t>刘占东</t>
  </si>
  <si>
    <t>刘国英</t>
  </si>
  <si>
    <t>刘立英</t>
  </si>
  <si>
    <t>李瑞芳</t>
  </si>
  <si>
    <t>刘国其</t>
  </si>
  <si>
    <t>刘立新</t>
  </si>
  <si>
    <t>刘聚国</t>
  </si>
  <si>
    <t>南延庄</t>
  </si>
  <si>
    <t>孙秀春</t>
  </si>
  <si>
    <t>孙彦群</t>
  </si>
  <si>
    <t>孙建国</t>
  </si>
  <si>
    <t>孙月海</t>
  </si>
  <si>
    <t>孙连锁</t>
  </si>
  <si>
    <t>孙秀虎</t>
  </si>
  <si>
    <t>孙顺龙</t>
  </si>
  <si>
    <t>孙秀辰</t>
  </si>
  <si>
    <t>尚秋兰</t>
  </si>
  <si>
    <t>孙太行</t>
  </si>
  <si>
    <t>孙爱辰</t>
  </si>
  <si>
    <t>孙海英</t>
  </si>
  <si>
    <t>孙志建</t>
  </si>
  <si>
    <t>孙学文</t>
  </si>
  <si>
    <t>村集体</t>
  </si>
  <si>
    <t>孙贵林</t>
  </si>
  <si>
    <t>孙顺平</t>
  </si>
  <si>
    <t>孙金成</t>
  </si>
  <si>
    <t>孙新爱</t>
  </si>
  <si>
    <t>穆双庆</t>
  </si>
  <si>
    <t>孙秀粉</t>
  </si>
  <si>
    <t>孙贵平</t>
  </si>
  <si>
    <t>孙爱国</t>
  </si>
  <si>
    <t>孙贵民</t>
  </si>
  <si>
    <t>孙双平</t>
  </si>
  <si>
    <t>孙银锁</t>
  </si>
  <si>
    <t>孙增爱</t>
  </si>
  <si>
    <t>孙忙旦</t>
  </si>
  <si>
    <t>孙太辰</t>
  </si>
  <si>
    <t>孙志芳</t>
  </si>
  <si>
    <t>泥沟</t>
  </si>
  <si>
    <t>冯蓬勃</t>
  </si>
  <si>
    <t>冯福增</t>
  </si>
  <si>
    <t>冯新国</t>
  </si>
  <si>
    <t>冯贞良</t>
  </si>
  <si>
    <t>冯进良</t>
  </si>
  <si>
    <t>冯孟更</t>
  </si>
  <si>
    <t>冯卫民</t>
  </si>
  <si>
    <t>冯昆玉</t>
  </si>
  <si>
    <t>曹志华</t>
  </si>
  <si>
    <t>曹建才</t>
  </si>
  <si>
    <t>曹文献</t>
  </si>
  <si>
    <t>曹国朝</t>
  </si>
  <si>
    <t>曹建国</t>
  </si>
  <si>
    <t>冯玉楼</t>
  </si>
  <si>
    <t>曹振堂</t>
  </si>
  <si>
    <t>冯丙旭</t>
  </si>
  <si>
    <t>冯增文</t>
  </si>
  <si>
    <t>冯卫军</t>
  </si>
  <si>
    <t>曹彦朝</t>
  </si>
  <si>
    <t>曹占芹</t>
  </si>
  <si>
    <t>冯建楼</t>
  </si>
  <si>
    <t>冯树银</t>
  </si>
  <si>
    <t>曹树辰</t>
  </si>
  <si>
    <t>曹志印</t>
  </si>
  <si>
    <t>曹利锋</t>
  </si>
  <si>
    <t>冯爱军</t>
  </si>
  <si>
    <t>冯俊杰</t>
  </si>
  <si>
    <t>冯瑞军</t>
  </si>
  <si>
    <t>冯树国</t>
  </si>
  <si>
    <t>行乐</t>
  </si>
  <si>
    <t>时立佳</t>
  </si>
  <si>
    <t>时同江</t>
  </si>
  <si>
    <t>时银祥</t>
  </si>
  <si>
    <t>时风长</t>
  </si>
  <si>
    <t>时吉辰</t>
  </si>
  <si>
    <t>时吉林</t>
  </si>
  <si>
    <t>时占书</t>
  </si>
  <si>
    <t>时占方</t>
  </si>
  <si>
    <t>时保绪</t>
  </si>
  <si>
    <t>时贵芹</t>
  </si>
  <si>
    <t>时彦中</t>
  </si>
  <si>
    <t>时贵冬</t>
  </si>
  <si>
    <t>时印宽</t>
  </si>
  <si>
    <t>时印行</t>
  </si>
  <si>
    <t>曹振国</t>
  </si>
  <si>
    <t>曹双英</t>
  </si>
  <si>
    <t>时军朝</t>
  </si>
  <si>
    <t>曹吉新</t>
  </si>
  <si>
    <t>时会强</t>
  </si>
  <si>
    <t>曹智清</t>
  </si>
  <si>
    <t>时明印</t>
  </si>
  <si>
    <t>曹吉伟</t>
  </si>
  <si>
    <t>时绪平</t>
  </si>
  <si>
    <t>时占经</t>
  </si>
  <si>
    <t>南竹</t>
  </si>
  <si>
    <t>时建强</t>
  </si>
  <si>
    <t>石文英</t>
  </si>
  <si>
    <t>王银锁</t>
  </si>
  <si>
    <t>王刚山</t>
  </si>
  <si>
    <t>石秀章</t>
  </si>
  <si>
    <t>时占军</t>
  </si>
  <si>
    <t>时景连</t>
  </si>
  <si>
    <t>石进忠</t>
  </si>
  <si>
    <t>时国宁</t>
  </si>
  <si>
    <t>石立军</t>
  </si>
  <si>
    <t>石占强</t>
  </si>
  <si>
    <t>时印锁</t>
  </si>
  <si>
    <t>北竹</t>
  </si>
  <si>
    <t>常志国</t>
  </si>
  <si>
    <t>杨合英</t>
  </si>
  <si>
    <t>杨二辰</t>
  </si>
  <si>
    <t>常印县</t>
  </si>
  <si>
    <t>常卫东</t>
  </si>
  <si>
    <t>常利波</t>
  </si>
  <si>
    <t>常金良</t>
  </si>
  <si>
    <t>李新月</t>
  </si>
  <si>
    <t>常银书</t>
  </si>
  <si>
    <t>常细书</t>
  </si>
  <si>
    <t>杨合京</t>
  </si>
  <si>
    <t>常竹林</t>
  </si>
  <si>
    <t>西竹</t>
  </si>
  <si>
    <t>王海林</t>
  </si>
  <si>
    <t>王喜堂</t>
  </si>
  <si>
    <t>王爱中</t>
  </si>
  <si>
    <t>王彦军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</si>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</sst>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u/>
      <sz val="20"/>
      <name val="宋体"/>
      <charset val="134"/>
    </font>
    <font>
      <sz val="2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48"/>
      <name val="宋体"/>
      <charset val="134"/>
      <scheme val="minor"/>
    </font>
    <font>
      <b/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36"/>
      <color theme="1"/>
      <name val="宋体"/>
      <charset val="134"/>
      <scheme val="minor"/>
    </font>
    <font>
      <b/>
      <sz val="26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0" fontId="18" fillId="22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30" fillId="34" borderId="10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36" borderId="0" applyNumberFormat="0" applyBorder="0" applyAlignment="0" applyProtection="0">
      <alignment vertical="center"/>
    </xf>
    <xf numFmtId="0" fontId="29" fillId="33" borderId="10" applyNumberFormat="0" applyAlignment="0" applyProtection="0">
      <alignment vertical="center"/>
    </xf>
    <xf numFmtId="0" fontId="33" fillId="34" borderId="11" applyNumberFormat="0" applyAlignment="0" applyProtection="0">
      <alignment vertical="center"/>
    </xf>
    <xf numFmtId="0" fontId="34" fillId="37" borderId="12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17" fillId="39" borderId="0" applyNumberFormat="0" applyBorder="0" applyAlignment="0" applyProtection="0">
      <alignment vertical="center"/>
    </xf>
    <xf numFmtId="0" fontId="3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3" fillId="0" borderId="0"/>
    <xf numFmtId="0" fontId="17" fillId="1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</cellStyleXfs>
  <cellXfs count="1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47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47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0" borderId="1" xfId="35" applyFont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0" fontId="5" fillId="10" borderId="0" xfId="0" applyNumberFormat="1" applyFont="1" applyFill="1" applyAlignment="1">
      <alignment horizontal="center" vertical="center" wrapText="1"/>
    </xf>
    <xf numFmtId="0" fontId="6" fillId="10" borderId="1" xfId="0" applyNumberFormat="1" applyFont="1" applyFill="1" applyBorder="1" applyAlignment="1">
      <alignment horizontal="center" vertical="center" wrapText="1"/>
    </xf>
    <xf numFmtId="0" fontId="7" fillId="10" borderId="3" xfId="0" applyNumberFormat="1" applyFont="1" applyFill="1" applyBorder="1" applyAlignment="1">
      <alignment horizontal="center" vertical="center" wrapText="1"/>
    </xf>
    <xf numFmtId="0" fontId="8" fillId="10" borderId="1" xfId="0" applyNumberFormat="1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 wrapText="1"/>
    </xf>
    <xf numFmtId="0" fontId="3" fillId="10" borderId="1" xfId="47" applyFont="1" applyFill="1" applyBorder="1" applyAlignment="1">
      <alignment horizontal="center" vertical="center"/>
    </xf>
    <xf numFmtId="0" fontId="7" fillId="10" borderId="4" xfId="0" applyNumberFormat="1" applyFont="1" applyFill="1" applyBorder="1" applyAlignment="1">
      <alignment horizontal="right" vertical="center" wrapText="1"/>
    </xf>
    <xf numFmtId="0" fontId="7" fillId="10" borderId="5" xfId="0" applyNumberFormat="1" applyFont="1" applyFill="1" applyBorder="1" applyAlignment="1">
      <alignment horizontal="right" vertical="center" wrapText="1"/>
    </xf>
    <xf numFmtId="0" fontId="7" fillId="10" borderId="5" xfId="0" applyNumberFormat="1" applyFont="1" applyFill="1" applyBorder="1" applyAlignment="1">
      <alignment horizontal="center" vertical="center" wrapText="1"/>
    </xf>
    <xf numFmtId="0" fontId="7" fillId="10" borderId="1" xfId="0" applyNumberFormat="1" applyFont="1" applyFill="1" applyBorder="1" applyAlignment="1">
      <alignment horizontal="center" vertical="center" wrapText="1"/>
    </xf>
    <xf numFmtId="0" fontId="8" fillId="10" borderId="0" xfId="0" applyNumberFormat="1" applyFont="1" applyFill="1" applyBorder="1" applyAlignment="1">
      <alignment horizontal="center" vertical="center" wrapText="1"/>
    </xf>
    <xf numFmtId="0" fontId="3" fillId="10" borderId="0" xfId="0" applyNumberFormat="1" applyFont="1" applyFill="1" applyBorder="1" applyAlignment="1">
      <alignment horizontal="center" vertical="center" wrapText="1"/>
    </xf>
    <xf numFmtId="0" fontId="5" fillId="10" borderId="0" xfId="0" applyNumberFormat="1" applyFont="1" applyFill="1" applyBorder="1" applyAlignment="1">
      <alignment horizontal="center" vertical="center" wrapText="1"/>
    </xf>
    <xf numFmtId="0" fontId="5" fillId="10" borderId="1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9" fillId="10" borderId="1" xfId="0" applyNumberFormat="1" applyFont="1" applyFill="1" applyBorder="1" applyAlignment="1">
      <alignment horizontal="center" vertical="center" wrapText="1"/>
    </xf>
    <xf numFmtId="0" fontId="10" fillId="1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right" vertical="center" wrapText="1"/>
    </xf>
    <xf numFmtId="0" fontId="7" fillId="0" borderId="5" xfId="0" applyNumberFormat="1" applyFont="1" applyFill="1" applyBorder="1" applyAlignment="1">
      <alignment horizontal="right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10" borderId="0" xfId="0" applyNumberFormat="1" applyFill="1" applyAlignment="1">
      <alignment horizontal="center" vertical="center" wrapText="1"/>
    </xf>
    <xf numFmtId="0" fontId="11" fillId="10" borderId="1" xfId="0" applyNumberFormat="1" applyFont="1" applyFill="1" applyBorder="1" applyAlignment="1">
      <alignment horizontal="center" vertical="center" wrapText="1"/>
    </xf>
    <xf numFmtId="0" fontId="12" fillId="10" borderId="3" xfId="0" applyNumberFormat="1" applyFont="1" applyFill="1" applyBorder="1" applyAlignment="1">
      <alignment horizontal="center" vertical="center" wrapText="1"/>
    </xf>
    <xf numFmtId="0" fontId="4" fillId="10" borderId="1" xfId="0" applyNumberFormat="1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/>
    </xf>
    <xf numFmtId="0" fontId="12" fillId="10" borderId="4" xfId="0" applyNumberFormat="1" applyFont="1" applyFill="1" applyBorder="1" applyAlignment="1">
      <alignment horizontal="right" vertical="center" wrapText="1"/>
    </xf>
    <xf numFmtId="0" fontId="12" fillId="10" borderId="5" xfId="0" applyNumberFormat="1" applyFont="1" applyFill="1" applyBorder="1" applyAlignment="1">
      <alignment horizontal="right" vertical="center" wrapText="1"/>
    </xf>
    <xf numFmtId="0" fontId="12" fillId="10" borderId="5" xfId="0" applyNumberFormat="1" applyFont="1" applyFill="1" applyBorder="1" applyAlignment="1">
      <alignment horizontal="center" vertical="center" wrapText="1"/>
    </xf>
    <xf numFmtId="0" fontId="12" fillId="10" borderId="1" xfId="0" applyNumberFormat="1" applyFont="1" applyFill="1" applyBorder="1" applyAlignment="1">
      <alignment horizontal="center" vertical="center" wrapText="1"/>
    </xf>
    <xf numFmtId="0" fontId="4" fillId="10" borderId="0" xfId="0" applyNumberFormat="1" applyFont="1" applyFill="1" applyBorder="1" applyAlignment="1">
      <alignment horizontal="center" vertical="center" wrapText="1"/>
    </xf>
    <xf numFmtId="0" fontId="0" fillId="10" borderId="0" xfId="0" applyNumberFormat="1" applyFont="1" applyFill="1" applyBorder="1" applyAlignment="1">
      <alignment horizontal="center" vertical="center" wrapText="1"/>
    </xf>
    <xf numFmtId="0" fontId="0" fillId="10" borderId="0" xfId="0" applyNumberFormat="1" applyFill="1" applyBorder="1" applyAlignment="1">
      <alignment horizontal="center" vertical="center" wrapText="1"/>
    </xf>
    <xf numFmtId="0" fontId="0" fillId="10" borderId="1" xfId="0" applyNumberFormat="1" applyFill="1" applyBorder="1" applyAlignment="1">
      <alignment horizontal="center" vertical="center" wrapText="1"/>
    </xf>
    <xf numFmtId="0" fontId="13" fillId="10" borderId="1" xfId="0" applyNumberFormat="1" applyFont="1" applyFill="1" applyBorder="1" applyAlignment="1">
      <alignment vertical="center" wrapText="1"/>
    </xf>
    <xf numFmtId="0" fontId="13" fillId="10" borderId="1" xfId="0" applyNumberFormat="1" applyFont="1" applyFill="1" applyBorder="1" applyAlignment="1">
      <alignment horizontal="center" vertical="center" wrapText="1"/>
    </xf>
    <xf numFmtId="0" fontId="0" fillId="10" borderId="0" xfId="0" applyNumberFormat="1" applyFill="1" applyAlignment="1">
      <alignment vertical="center" wrapText="1"/>
    </xf>
    <xf numFmtId="0" fontId="4" fillId="10" borderId="1" xfId="0" applyFont="1" applyFill="1" applyBorder="1" applyAlignment="1">
      <alignment horizontal="center" vertical="center"/>
    </xf>
    <xf numFmtId="0" fontId="0" fillId="10" borderId="0" xfId="0" applyNumberFormat="1" applyFont="1" applyFill="1" applyBorder="1" applyAlignment="1">
      <alignment vertical="center" wrapText="1"/>
    </xf>
    <xf numFmtId="0" fontId="0" fillId="10" borderId="0" xfId="0" applyNumberFormat="1" applyFill="1" applyBorder="1" applyAlignment="1">
      <alignment vertical="center" wrapText="1"/>
    </xf>
    <xf numFmtId="0" fontId="12" fillId="10" borderId="4" xfId="0" applyNumberFormat="1" applyFont="1" applyFill="1" applyBorder="1" applyAlignment="1">
      <alignment horizontal="center" vertical="center" wrapText="1"/>
    </xf>
    <xf numFmtId="0" fontId="0" fillId="10" borderId="1" xfId="0" applyNumberFormat="1" applyFill="1" applyBorder="1" applyAlignment="1">
      <alignment vertical="center" wrapText="1"/>
    </xf>
    <xf numFmtId="0" fontId="5" fillId="10" borderId="0" xfId="0" applyNumberFormat="1" applyFont="1" applyFill="1" applyAlignment="1">
      <alignment vertical="center" wrapText="1"/>
    </xf>
    <xf numFmtId="0" fontId="8" fillId="10" borderId="1" xfId="0" applyFont="1" applyFill="1" applyBorder="1" applyAlignment="1">
      <alignment horizontal="center" vertical="center"/>
    </xf>
    <xf numFmtId="0" fontId="5" fillId="10" borderId="0" xfId="0" applyNumberFormat="1" applyFont="1" applyFill="1" applyBorder="1" applyAlignment="1">
      <alignment vertical="center" wrapText="1"/>
    </xf>
    <xf numFmtId="0" fontId="5" fillId="10" borderId="1" xfId="0" applyNumberFormat="1" applyFont="1" applyFill="1" applyBorder="1" applyAlignment="1">
      <alignment vertical="center" wrapText="1"/>
    </xf>
    <xf numFmtId="0" fontId="3" fillId="0" borderId="1" xfId="35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176" fontId="0" fillId="10" borderId="0" xfId="0" applyNumberFormat="1" applyFill="1" applyAlignment="1">
      <alignment vertical="center" wrapText="1"/>
    </xf>
    <xf numFmtId="176" fontId="12" fillId="10" borderId="3" xfId="0" applyNumberFormat="1" applyFont="1" applyFill="1" applyBorder="1" applyAlignment="1">
      <alignment horizontal="center" vertical="center" wrapText="1"/>
    </xf>
    <xf numFmtId="176" fontId="4" fillId="10" borderId="1" xfId="0" applyNumberFormat="1" applyFont="1" applyFill="1" applyBorder="1" applyAlignment="1">
      <alignment horizontal="center" vertical="center"/>
    </xf>
    <xf numFmtId="176" fontId="12" fillId="10" borderId="1" xfId="0" applyNumberFormat="1" applyFont="1" applyFill="1" applyBorder="1" applyAlignment="1">
      <alignment horizontal="center" vertical="center" wrapText="1"/>
    </xf>
    <xf numFmtId="176" fontId="4" fillId="10" borderId="0" xfId="0" applyNumberFormat="1" applyFont="1" applyFill="1" applyBorder="1" applyAlignment="1">
      <alignment horizontal="center" vertical="center" wrapText="1"/>
    </xf>
    <xf numFmtId="176" fontId="0" fillId="10" borderId="0" xfId="0" applyNumberFormat="1" applyFill="1" applyBorder="1" applyAlignment="1">
      <alignment vertical="center" wrapText="1"/>
    </xf>
    <xf numFmtId="0" fontId="0" fillId="10" borderId="1" xfId="0" applyNumberFormat="1" applyFont="1" applyFill="1" applyBorder="1" applyAlignment="1">
      <alignment vertical="center" wrapText="1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NumberFormat="1" applyFill="1" applyAlignment="1">
      <alignment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2" fillId="0" borderId="4" xfId="0" applyNumberFormat="1" applyFont="1" applyFill="1" applyBorder="1" applyAlignment="1">
      <alignment horizontal="right" vertical="center" wrapText="1"/>
    </xf>
    <xf numFmtId="0" fontId="12" fillId="0" borderId="5" xfId="0" applyNumberFormat="1" applyFont="1" applyFill="1" applyBorder="1" applyAlignment="1">
      <alignment horizontal="right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ill="1" applyBorder="1" applyAlignment="1">
      <alignment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3" fillId="0" borderId="1" xfId="47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vertical="center" wrapText="1"/>
    </xf>
    <xf numFmtId="0" fontId="15" fillId="10" borderId="1" xfId="0" applyNumberFormat="1" applyFont="1" applyFill="1" applyBorder="1" applyAlignment="1">
      <alignment horizontal="center" vertical="center" wrapText="1"/>
    </xf>
    <xf numFmtId="0" fontId="0" fillId="10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常规 3" xfId="35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Q22"/>
  <sheetViews>
    <sheetView tabSelected="1" zoomScale="74" zoomScaleNormal="74" workbookViewId="0">
      <selection activeCell="J32" sqref="J32"/>
    </sheetView>
  </sheetViews>
  <sheetFormatPr defaultColWidth="8.875" defaultRowHeight="14.25"/>
  <cols>
    <col min="1" max="1" width="7.875" style="125" customWidth="1"/>
    <col min="2" max="2" width="9.5" style="125" customWidth="1"/>
    <col min="3" max="3" width="8.875" style="125"/>
    <col min="4" max="4" width="11.6666666666667" style="125" customWidth="1"/>
    <col min="5" max="5" width="12.2833333333333" style="126" customWidth="1"/>
    <col min="6" max="6" width="12.2916666666667" style="126" customWidth="1"/>
    <col min="7" max="7" width="13.875" style="126" customWidth="1"/>
    <col min="8" max="8" width="11.4166666666667" style="126" customWidth="1"/>
    <col min="9" max="9" width="8.10833333333333" style="125" customWidth="1"/>
    <col min="10" max="10" width="11.175" style="125" customWidth="1"/>
    <col min="11" max="11" width="11.5416666666667" style="125" customWidth="1"/>
    <col min="12" max="12" width="8.875" style="125"/>
    <col min="13" max="13" width="11.4083333333333" style="125" customWidth="1"/>
    <col min="14" max="14" width="11.4166666666667" style="125" customWidth="1"/>
    <col min="15" max="15" width="7.6" style="125" customWidth="1"/>
    <col min="16" max="16384" width="8.875" style="125"/>
  </cols>
  <sheetData>
    <row r="1" ht="33" spans="1:17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</row>
    <row r="2" ht="62" customHeight="1" spans="1:17">
      <c r="A2" s="128" t="s">
        <v>1</v>
      </c>
      <c r="B2" s="129" t="s">
        <v>2</v>
      </c>
      <c r="C2" s="129" t="s">
        <v>3</v>
      </c>
      <c r="D2" s="47" t="s">
        <v>4</v>
      </c>
      <c r="E2" s="133" t="s">
        <v>5</v>
      </c>
      <c r="F2" s="133" t="s">
        <v>6</v>
      </c>
      <c r="G2" s="133" t="s">
        <v>7</v>
      </c>
      <c r="H2" s="133" t="s">
        <v>8</v>
      </c>
      <c r="I2" s="47" t="s">
        <v>9</v>
      </c>
      <c r="J2" s="47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3.45" customHeight="1" spans="1:17">
      <c r="A3" s="130">
        <v>1</v>
      </c>
      <c r="B3" s="6" t="s">
        <v>16</v>
      </c>
      <c r="C3" s="130">
        <f>张楞村0!C8</f>
        <v>0</v>
      </c>
      <c r="D3" s="130">
        <f>张楞村0!D8</f>
        <v>0</v>
      </c>
      <c r="E3" s="134">
        <f>张楞村0!E8</f>
        <v>0</v>
      </c>
      <c r="F3" s="134">
        <f>张楞村0!F8</f>
        <v>0</v>
      </c>
      <c r="G3" s="134">
        <f>张楞村0!G8</f>
        <v>0</v>
      </c>
      <c r="H3" s="134">
        <f>张楞村0!H8</f>
        <v>0</v>
      </c>
      <c r="I3" s="130">
        <v>20</v>
      </c>
      <c r="J3" s="131">
        <f>张楞村0!J8</f>
        <v>0</v>
      </c>
      <c r="K3" s="130">
        <f>张楞村0!K8</f>
        <v>420</v>
      </c>
      <c r="L3" s="130">
        <v>10</v>
      </c>
      <c r="M3" s="130">
        <f>K3*L3</f>
        <v>4200</v>
      </c>
      <c r="N3" s="130">
        <f>张楞村0!N8</f>
        <v>360</v>
      </c>
      <c r="O3" s="130">
        <v>15</v>
      </c>
      <c r="P3" s="130">
        <f>N3*O3</f>
        <v>5400</v>
      </c>
      <c r="Q3" s="130">
        <f>J3+M3+P3</f>
        <v>9600</v>
      </c>
    </row>
    <row r="4" ht="23.45" customHeight="1" spans="1:17">
      <c r="A4" s="130">
        <v>2</v>
      </c>
      <c r="B4" s="6" t="s">
        <v>17</v>
      </c>
      <c r="C4" s="130">
        <f>南洼村0!C6</f>
        <v>0</v>
      </c>
      <c r="D4" s="130">
        <f>南洼村0!D6</f>
        <v>0</v>
      </c>
      <c r="E4" s="134">
        <f>南洼村0!E6</f>
        <v>0</v>
      </c>
      <c r="F4" s="134">
        <f>南洼村0!F6</f>
        <v>0</v>
      </c>
      <c r="G4" s="134">
        <f>南洼村0!G6</f>
        <v>0</v>
      </c>
      <c r="H4" s="134">
        <f>南洼村0!H6</f>
        <v>0</v>
      </c>
      <c r="I4" s="130">
        <v>20</v>
      </c>
      <c r="J4" s="131">
        <f>南洼村0!J6</f>
        <v>0</v>
      </c>
      <c r="K4" s="130">
        <f>南洼村0!K6</f>
        <v>460</v>
      </c>
      <c r="L4" s="130">
        <v>10</v>
      </c>
      <c r="M4" s="130">
        <f t="shared" ref="M4:M19" si="0">K4*L4</f>
        <v>4600</v>
      </c>
      <c r="N4" s="130">
        <f>南洼村0!N6</f>
        <v>350</v>
      </c>
      <c r="O4" s="130">
        <v>15</v>
      </c>
      <c r="P4" s="130">
        <f t="shared" ref="P4:P19" si="1">N4*O4</f>
        <v>5250</v>
      </c>
      <c r="Q4" s="130">
        <f t="shared" ref="Q4:Q19" si="2">J4+M4+P4</f>
        <v>9850</v>
      </c>
    </row>
    <row r="5" ht="23.45" customHeight="1" spans="1:17">
      <c r="A5" s="130">
        <v>3</v>
      </c>
      <c r="B5" s="6" t="s">
        <v>18</v>
      </c>
      <c r="C5" s="130">
        <f>北洼村0!C12</f>
        <v>0</v>
      </c>
      <c r="D5" s="130">
        <f>北洼村0!D12</f>
        <v>0</v>
      </c>
      <c r="E5" s="134">
        <f>北洼村0!E12</f>
        <v>0</v>
      </c>
      <c r="F5" s="134">
        <f>北洼村0!F12</f>
        <v>0</v>
      </c>
      <c r="G5" s="134">
        <f>北洼村0!G12</f>
        <v>0</v>
      </c>
      <c r="H5" s="134">
        <f>北洼村0!H12</f>
        <v>0</v>
      </c>
      <c r="I5" s="130">
        <v>20</v>
      </c>
      <c r="J5" s="131">
        <f>北洼村0!J12</f>
        <v>0</v>
      </c>
      <c r="K5" s="130">
        <f>北洼村0!K12</f>
        <v>380</v>
      </c>
      <c r="L5" s="130">
        <v>10</v>
      </c>
      <c r="M5" s="130">
        <f t="shared" si="0"/>
        <v>3800</v>
      </c>
      <c r="N5" s="131">
        <f>北洼村0!N12</f>
        <v>270</v>
      </c>
      <c r="O5" s="130">
        <v>15</v>
      </c>
      <c r="P5" s="130">
        <f t="shared" si="1"/>
        <v>4050</v>
      </c>
      <c r="Q5" s="130">
        <f t="shared" si="2"/>
        <v>7850</v>
      </c>
    </row>
    <row r="6" ht="23.45" customHeight="1" spans="1:17">
      <c r="A6" s="130">
        <v>4</v>
      </c>
      <c r="B6" s="6" t="s">
        <v>19</v>
      </c>
      <c r="C6" s="130">
        <f>南章村0!C8</f>
        <v>0</v>
      </c>
      <c r="D6" s="130">
        <f>南章村0!D8</f>
        <v>0</v>
      </c>
      <c r="E6" s="134">
        <f>南章村0!E8</f>
        <v>0</v>
      </c>
      <c r="F6" s="134">
        <f>南章村0!F8</f>
        <v>0</v>
      </c>
      <c r="G6" s="134">
        <f>南章村0!G8</f>
        <v>0</v>
      </c>
      <c r="H6" s="134">
        <f>南章村0!H8</f>
        <v>0</v>
      </c>
      <c r="I6" s="130">
        <v>20</v>
      </c>
      <c r="J6" s="131">
        <f>南章村0!J8</f>
        <v>0</v>
      </c>
      <c r="K6" s="130">
        <f>南章村0!K8</f>
        <v>360</v>
      </c>
      <c r="L6" s="130">
        <v>10</v>
      </c>
      <c r="M6" s="130">
        <f t="shared" si="0"/>
        <v>3600</v>
      </c>
      <c r="N6" s="131">
        <f>南章村0!N8</f>
        <v>360</v>
      </c>
      <c r="O6" s="130">
        <v>15</v>
      </c>
      <c r="P6" s="130">
        <f t="shared" si="1"/>
        <v>5400</v>
      </c>
      <c r="Q6" s="130">
        <f t="shared" si="2"/>
        <v>9000</v>
      </c>
    </row>
    <row r="7" ht="23.45" customHeight="1" spans="1:17">
      <c r="A7" s="130">
        <v>5</v>
      </c>
      <c r="B7" s="6" t="s">
        <v>20</v>
      </c>
      <c r="C7" s="130">
        <f>杜庄村0!C12</f>
        <v>0</v>
      </c>
      <c r="D7" s="130">
        <f>杜庄村0!D12</f>
        <v>0</v>
      </c>
      <c r="E7" s="134">
        <f>杜庄村0!E12</f>
        <v>0</v>
      </c>
      <c r="F7" s="134">
        <f>杜庄村0!F12</f>
        <v>0</v>
      </c>
      <c r="G7" s="134">
        <f>杜庄村0!G12</f>
        <v>0</v>
      </c>
      <c r="H7" s="134">
        <f>杜庄村0!H12</f>
        <v>0</v>
      </c>
      <c r="I7" s="130">
        <v>20</v>
      </c>
      <c r="J7" s="131">
        <f>杜庄村0!J12</f>
        <v>0</v>
      </c>
      <c r="K7" s="130">
        <f>杜庄村0!K12</f>
        <v>420</v>
      </c>
      <c r="L7" s="130">
        <v>10</v>
      </c>
      <c r="M7" s="130">
        <f t="shared" si="0"/>
        <v>4200</v>
      </c>
      <c r="N7" s="131">
        <f>杜庄村0!N12</f>
        <v>330</v>
      </c>
      <c r="O7" s="130">
        <v>15</v>
      </c>
      <c r="P7" s="130">
        <f t="shared" si="1"/>
        <v>4950</v>
      </c>
      <c r="Q7" s="130">
        <f t="shared" si="2"/>
        <v>9150</v>
      </c>
    </row>
    <row r="8" ht="23.45" customHeight="1" spans="1:17">
      <c r="A8" s="130">
        <v>6</v>
      </c>
      <c r="B8" s="6" t="s">
        <v>21</v>
      </c>
      <c r="C8" s="130">
        <f>葛沟村0!C7</f>
        <v>0</v>
      </c>
      <c r="D8" s="130">
        <f>葛沟村0!D7</f>
        <v>0</v>
      </c>
      <c r="E8" s="134">
        <f>葛沟村0!E7</f>
        <v>0</v>
      </c>
      <c r="F8" s="134">
        <f>葛沟村0!F7</f>
        <v>0</v>
      </c>
      <c r="G8" s="134">
        <f>葛沟村0!G7</f>
        <v>0</v>
      </c>
      <c r="H8" s="134">
        <f>葛沟村0!H7</f>
        <v>0</v>
      </c>
      <c r="I8" s="130">
        <v>20</v>
      </c>
      <c r="J8" s="131">
        <f>葛沟村0!J7</f>
        <v>0</v>
      </c>
      <c r="K8" s="130">
        <f>葛沟村0!K7</f>
        <v>530</v>
      </c>
      <c r="L8" s="130">
        <v>10</v>
      </c>
      <c r="M8" s="130">
        <f t="shared" si="0"/>
        <v>5300</v>
      </c>
      <c r="N8" s="131">
        <f>葛沟村0!N7</f>
        <v>420</v>
      </c>
      <c r="O8" s="130">
        <v>15</v>
      </c>
      <c r="P8" s="130">
        <f t="shared" si="1"/>
        <v>6300</v>
      </c>
      <c r="Q8" s="130">
        <f t="shared" si="2"/>
        <v>11600</v>
      </c>
    </row>
    <row r="9" ht="23.45" customHeight="1" spans="1:17">
      <c r="A9" s="130">
        <v>7</v>
      </c>
      <c r="B9" s="6" t="s">
        <v>22</v>
      </c>
      <c r="C9" s="130">
        <f>上徐乐村0!C8</f>
        <v>0</v>
      </c>
      <c r="D9" s="130">
        <f>上徐乐村0!D8</f>
        <v>0</v>
      </c>
      <c r="E9" s="134">
        <f>上徐乐村0!E8</f>
        <v>0</v>
      </c>
      <c r="F9" s="134">
        <f>上徐乐村0!F8</f>
        <v>0</v>
      </c>
      <c r="G9" s="134">
        <f>上徐乐村0!G8</f>
        <v>0</v>
      </c>
      <c r="H9" s="134">
        <f>上徐乐村0!H8</f>
        <v>0</v>
      </c>
      <c r="I9" s="130">
        <v>20</v>
      </c>
      <c r="J9" s="131">
        <f>上徐乐村0!J8</f>
        <v>0</v>
      </c>
      <c r="K9" s="130">
        <f>上徐乐村0!K8</f>
        <v>380</v>
      </c>
      <c r="L9" s="130">
        <v>10</v>
      </c>
      <c r="M9" s="130">
        <f t="shared" si="0"/>
        <v>3800</v>
      </c>
      <c r="N9" s="131">
        <f>上徐乐村0!N8</f>
        <v>320</v>
      </c>
      <c r="O9" s="130">
        <v>15</v>
      </c>
      <c r="P9" s="130">
        <f t="shared" si="1"/>
        <v>4800</v>
      </c>
      <c r="Q9" s="130">
        <f t="shared" si="2"/>
        <v>8600</v>
      </c>
    </row>
    <row r="10" ht="23.45" customHeight="1" spans="1:17">
      <c r="A10" s="130">
        <v>8</v>
      </c>
      <c r="B10" s="6" t="s">
        <v>23</v>
      </c>
      <c r="C10" s="130">
        <f>下徐乐村0!C9</f>
        <v>0</v>
      </c>
      <c r="D10" s="130">
        <f>下徐乐村0!D9</f>
        <v>0</v>
      </c>
      <c r="E10" s="134">
        <f>下徐乐村0!E9</f>
        <v>0</v>
      </c>
      <c r="F10" s="134">
        <f>下徐乐村0!F9</f>
        <v>0</v>
      </c>
      <c r="G10" s="134">
        <f>下徐乐村0!G9</f>
        <v>0</v>
      </c>
      <c r="H10" s="134">
        <f>下徐乐村0!H9</f>
        <v>0</v>
      </c>
      <c r="I10" s="130">
        <v>20</v>
      </c>
      <c r="J10" s="131">
        <f>下徐乐村0!J9</f>
        <v>0</v>
      </c>
      <c r="K10" s="130">
        <f>下徐乐村0!K9</f>
        <v>280</v>
      </c>
      <c r="L10" s="130">
        <v>10</v>
      </c>
      <c r="M10" s="130">
        <f t="shared" si="0"/>
        <v>2800</v>
      </c>
      <c r="N10" s="131">
        <f>下徐乐村0!N9</f>
        <v>230</v>
      </c>
      <c r="O10" s="130">
        <v>15</v>
      </c>
      <c r="P10" s="130">
        <f t="shared" si="1"/>
        <v>3450</v>
      </c>
      <c r="Q10" s="130">
        <f t="shared" si="2"/>
        <v>6250</v>
      </c>
    </row>
    <row r="11" ht="23.45" customHeight="1" spans="1:17">
      <c r="A11" s="130">
        <v>9</v>
      </c>
      <c r="B11" s="6" t="s">
        <v>24</v>
      </c>
      <c r="C11" s="131">
        <f>蒲宏村0!C9</f>
        <v>0</v>
      </c>
      <c r="D11" s="131">
        <f>蒲宏村0!D9</f>
        <v>0</v>
      </c>
      <c r="E11" s="135">
        <f>蒲宏村0!E9</f>
        <v>0</v>
      </c>
      <c r="F11" s="135">
        <f>蒲宏村0!F9</f>
        <v>0</v>
      </c>
      <c r="G11" s="135">
        <f>蒲宏村0!G9</f>
        <v>0</v>
      </c>
      <c r="H11" s="135">
        <f>蒲宏村0!H9</f>
        <v>0</v>
      </c>
      <c r="I11" s="130">
        <v>20</v>
      </c>
      <c r="J11" s="131">
        <f>蒲宏村0!J9</f>
        <v>0</v>
      </c>
      <c r="K11" s="130">
        <f>蒲宏村0!K9</f>
        <v>480</v>
      </c>
      <c r="L11" s="130">
        <v>10</v>
      </c>
      <c r="M11" s="130">
        <f t="shared" si="0"/>
        <v>4800</v>
      </c>
      <c r="N11" s="130">
        <f>蒲宏村0!N9</f>
        <v>430</v>
      </c>
      <c r="O11" s="130">
        <v>15</v>
      </c>
      <c r="P11" s="130">
        <f t="shared" si="1"/>
        <v>6450</v>
      </c>
      <c r="Q11" s="130">
        <f t="shared" si="2"/>
        <v>11250</v>
      </c>
    </row>
    <row r="12" ht="23.45" customHeight="1" spans="1:17">
      <c r="A12" s="130">
        <v>10</v>
      </c>
      <c r="B12" s="6" t="s">
        <v>25</v>
      </c>
      <c r="C12" s="131">
        <f>北延庄村0!C8</f>
        <v>0</v>
      </c>
      <c r="D12" s="131">
        <f>北延庄村0!D8</f>
        <v>0</v>
      </c>
      <c r="E12" s="135">
        <f>北延庄村0!E8</f>
        <v>0</v>
      </c>
      <c r="F12" s="135">
        <f>北延庄村0!F8</f>
        <v>0</v>
      </c>
      <c r="G12" s="135">
        <f>北延庄村0!G8</f>
        <v>0</v>
      </c>
      <c r="H12" s="135">
        <f>北延庄村0!H8</f>
        <v>0</v>
      </c>
      <c r="I12" s="130">
        <v>20</v>
      </c>
      <c r="J12" s="131">
        <f>北延庄村0!J8</f>
        <v>0</v>
      </c>
      <c r="K12" s="130">
        <f>北延庄村0!K8</f>
        <v>550</v>
      </c>
      <c r="L12" s="130">
        <v>10</v>
      </c>
      <c r="M12" s="130">
        <f t="shared" si="0"/>
        <v>5500</v>
      </c>
      <c r="N12" s="130">
        <f>北延庄村0!N8</f>
        <v>430</v>
      </c>
      <c r="O12" s="130">
        <v>15</v>
      </c>
      <c r="P12" s="130">
        <f t="shared" si="1"/>
        <v>6450</v>
      </c>
      <c r="Q12" s="130">
        <f t="shared" si="2"/>
        <v>11950</v>
      </c>
    </row>
    <row r="13" ht="23.45" customHeight="1" spans="1:17">
      <c r="A13" s="130">
        <v>11</v>
      </c>
      <c r="B13" s="6" t="s">
        <v>26</v>
      </c>
      <c r="C13" s="131">
        <f>南延庄村0!C4</f>
        <v>0</v>
      </c>
      <c r="D13" s="131">
        <f>南延庄村0!D4</f>
        <v>0</v>
      </c>
      <c r="E13" s="135">
        <f>南延庄村0!E4</f>
        <v>0</v>
      </c>
      <c r="F13" s="135">
        <f>南延庄村0!F4</f>
        <v>0</v>
      </c>
      <c r="G13" s="135">
        <f>南延庄村0!G4</f>
        <v>0</v>
      </c>
      <c r="H13" s="135">
        <f>南延庄村0!H4</f>
        <v>0</v>
      </c>
      <c r="I13" s="130">
        <v>20</v>
      </c>
      <c r="J13" s="131">
        <f>南延庄村0!J4</f>
        <v>0</v>
      </c>
      <c r="K13" s="130">
        <f>南延庄村0!K4</f>
        <v>350</v>
      </c>
      <c r="L13" s="130">
        <v>10</v>
      </c>
      <c r="M13" s="130">
        <f t="shared" si="0"/>
        <v>3500</v>
      </c>
      <c r="N13" s="130">
        <f>南延庄村0!N4</f>
        <v>360</v>
      </c>
      <c r="O13" s="130">
        <v>15</v>
      </c>
      <c r="P13" s="130">
        <f t="shared" si="1"/>
        <v>5400</v>
      </c>
      <c r="Q13" s="130">
        <f t="shared" si="2"/>
        <v>8900</v>
      </c>
    </row>
    <row r="14" ht="23.45" customHeight="1" spans="1:17">
      <c r="A14" s="130">
        <v>12</v>
      </c>
      <c r="B14" s="6" t="s">
        <v>27</v>
      </c>
      <c r="C14" s="131">
        <f>泥沟村0!C7</f>
        <v>0</v>
      </c>
      <c r="D14" s="131">
        <f>泥沟村0!D7</f>
        <v>0</v>
      </c>
      <c r="E14" s="135">
        <f>泥沟村0!E7</f>
        <v>0</v>
      </c>
      <c r="F14" s="135">
        <f>泥沟村0!F7</f>
        <v>0</v>
      </c>
      <c r="G14" s="135">
        <f>泥沟村0!G7</f>
        <v>0</v>
      </c>
      <c r="H14" s="135">
        <f>泥沟村0!H7</f>
        <v>0</v>
      </c>
      <c r="I14" s="130">
        <v>20</v>
      </c>
      <c r="J14" s="131">
        <f>泥沟村0!J7</f>
        <v>0</v>
      </c>
      <c r="K14" s="130">
        <f>泥沟村0!K7</f>
        <v>220</v>
      </c>
      <c r="L14" s="130">
        <v>10</v>
      </c>
      <c r="M14" s="130">
        <f t="shared" si="0"/>
        <v>2200</v>
      </c>
      <c r="N14" s="130">
        <f>泥沟村0!N7</f>
        <v>260</v>
      </c>
      <c r="O14" s="130">
        <v>15</v>
      </c>
      <c r="P14" s="130">
        <f t="shared" si="1"/>
        <v>3900</v>
      </c>
      <c r="Q14" s="130">
        <f t="shared" si="2"/>
        <v>6100</v>
      </c>
    </row>
    <row r="15" ht="23.45" customHeight="1" spans="1:17">
      <c r="A15" s="130">
        <v>13</v>
      </c>
      <c r="B15" s="6" t="s">
        <v>28</v>
      </c>
      <c r="C15" s="131">
        <f>行乐村0!C8</f>
        <v>1</v>
      </c>
      <c r="D15" s="131">
        <f>行乐村0!D8</f>
        <v>199</v>
      </c>
      <c r="E15" s="135">
        <f>行乐村0!E8</f>
        <v>189.05</v>
      </c>
      <c r="F15" s="135">
        <f>行乐村0!F8</f>
        <v>0</v>
      </c>
      <c r="G15" s="135">
        <f>行乐村0!G8</f>
        <v>0</v>
      </c>
      <c r="H15" s="135">
        <f>行乐村0!H8</f>
        <v>189.05</v>
      </c>
      <c r="I15" s="130">
        <v>20</v>
      </c>
      <c r="J15" s="131">
        <f>行乐村0!J8</f>
        <v>3781</v>
      </c>
      <c r="K15" s="130">
        <f>行乐村0!K8</f>
        <v>310</v>
      </c>
      <c r="L15" s="130">
        <v>10</v>
      </c>
      <c r="M15" s="130">
        <f t="shared" si="0"/>
        <v>3100</v>
      </c>
      <c r="N15" s="130">
        <f>行乐村0!N8</f>
        <v>370</v>
      </c>
      <c r="O15" s="130">
        <v>15</v>
      </c>
      <c r="P15" s="130">
        <f t="shared" si="1"/>
        <v>5550</v>
      </c>
      <c r="Q15" s="130">
        <f t="shared" si="2"/>
        <v>12431</v>
      </c>
    </row>
    <row r="16" ht="23.45" customHeight="1" spans="1:17">
      <c r="A16" s="130">
        <v>14</v>
      </c>
      <c r="B16" s="6" t="s">
        <v>29</v>
      </c>
      <c r="C16" s="131">
        <f>南竹村0!C8</f>
        <v>0</v>
      </c>
      <c r="D16" s="131">
        <f>南竹村0!D8</f>
        <v>0</v>
      </c>
      <c r="E16" s="135">
        <f>南竹村0!E8</f>
        <v>0</v>
      </c>
      <c r="F16" s="135">
        <f>南竹村0!F8</f>
        <v>0</v>
      </c>
      <c r="G16" s="135">
        <f>南竹村0!G8</f>
        <v>0</v>
      </c>
      <c r="H16" s="135">
        <f>南竹村0!H8</f>
        <v>0</v>
      </c>
      <c r="I16" s="130">
        <v>20</v>
      </c>
      <c r="J16" s="131">
        <f>南竹村0!J8</f>
        <v>0</v>
      </c>
      <c r="K16" s="130">
        <f>南竹村0!K8</f>
        <v>290</v>
      </c>
      <c r="L16" s="130">
        <v>10</v>
      </c>
      <c r="M16" s="130">
        <f t="shared" si="0"/>
        <v>2900</v>
      </c>
      <c r="N16" s="130">
        <f>南竹村0!N8</f>
        <v>270</v>
      </c>
      <c r="O16" s="130">
        <v>15</v>
      </c>
      <c r="P16" s="130">
        <f t="shared" si="1"/>
        <v>4050</v>
      </c>
      <c r="Q16" s="130">
        <f t="shared" si="2"/>
        <v>6950</v>
      </c>
    </row>
    <row r="17" ht="23.45" customHeight="1" spans="1:17">
      <c r="A17" s="130">
        <v>15</v>
      </c>
      <c r="B17" s="6" t="s">
        <v>30</v>
      </c>
      <c r="C17" s="131">
        <f>北竹村0!C8</f>
        <v>0</v>
      </c>
      <c r="D17" s="131">
        <f>北竹村0!D8</f>
        <v>0</v>
      </c>
      <c r="E17" s="135">
        <f>北竹村0!E8</f>
        <v>0</v>
      </c>
      <c r="F17" s="135">
        <f>北竹村0!F8</f>
        <v>0</v>
      </c>
      <c r="G17" s="135">
        <f>北竹村0!G8</f>
        <v>0</v>
      </c>
      <c r="H17" s="135">
        <f>北竹村0!H8</f>
        <v>0</v>
      </c>
      <c r="I17" s="130">
        <v>20</v>
      </c>
      <c r="J17" s="131">
        <f>北竹村0!J8</f>
        <v>0</v>
      </c>
      <c r="K17" s="130">
        <f>北竹村0!K8</f>
        <v>210</v>
      </c>
      <c r="L17" s="130">
        <v>10</v>
      </c>
      <c r="M17" s="130">
        <f t="shared" si="0"/>
        <v>2100</v>
      </c>
      <c r="N17" s="130">
        <f>北竹村0!N8</f>
        <v>320</v>
      </c>
      <c r="O17" s="130">
        <v>15</v>
      </c>
      <c r="P17" s="130">
        <f t="shared" si="1"/>
        <v>4800</v>
      </c>
      <c r="Q17" s="130">
        <f t="shared" si="2"/>
        <v>6900</v>
      </c>
    </row>
    <row r="18" ht="23.45" customHeight="1" spans="1:17">
      <c r="A18" s="130">
        <v>16</v>
      </c>
      <c r="B18" s="6" t="s">
        <v>31</v>
      </c>
      <c r="C18" s="131">
        <f>西竹村0!C9</f>
        <v>0</v>
      </c>
      <c r="D18" s="131">
        <f>西竹村0!D9</f>
        <v>0</v>
      </c>
      <c r="E18" s="135">
        <f>西竹村0!E9</f>
        <v>0</v>
      </c>
      <c r="F18" s="135">
        <f>西竹村0!F9</f>
        <v>0</v>
      </c>
      <c r="G18" s="135">
        <f>西竹村0!G9</f>
        <v>0</v>
      </c>
      <c r="H18" s="135">
        <f>西竹村0!H9</f>
        <v>0</v>
      </c>
      <c r="I18" s="130">
        <v>20</v>
      </c>
      <c r="J18" s="131">
        <f>西竹村0!J9</f>
        <v>0</v>
      </c>
      <c r="K18" s="130">
        <f>西竹村0!K9</f>
        <v>350</v>
      </c>
      <c r="L18" s="130">
        <v>10</v>
      </c>
      <c r="M18" s="130">
        <f t="shared" si="0"/>
        <v>3500</v>
      </c>
      <c r="N18" s="130">
        <f>西竹村0!N9</f>
        <v>330</v>
      </c>
      <c r="O18" s="130">
        <v>15</v>
      </c>
      <c r="P18" s="130">
        <f t="shared" si="1"/>
        <v>4950</v>
      </c>
      <c r="Q18" s="130">
        <f t="shared" si="2"/>
        <v>8450</v>
      </c>
    </row>
    <row r="19" ht="23.45" customHeight="1" spans="1:17">
      <c r="A19" s="130">
        <v>17</v>
      </c>
      <c r="B19" s="6" t="s">
        <v>32</v>
      </c>
      <c r="C19" s="131">
        <f>北王庄村0!C7</f>
        <v>0</v>
      </c>
      <c r="D19" s="131">
        <f>北王庄村0!D7</f>
        <v>0</v>
      </c>
      <c r="E19" s="135">
        <f>北王庄村0!E7</f>
        <v>0</v>
      </c>
      <c r="F19" s="135">
        <f>北王庄村0!F7</f>
        <v>0</v>
      </c>
      <c r="G19" s="135">
        <f>北王庄村0!G7</f>
        <v>0</v>
      </c>
      <c r="H19" s="135">
        <f>北王庄村0!H7</f>
        <v>0</v>
      </c>
      <c r="I19" s="130">
        <v>20</v>
      </c>
      <c r="J19" s="131">
        <f>北王庄村0!J7</f>
        <v>0</v>
      </c>
      <c r="K19" s="130">
        <f>北王庄村0!K7</f>
        <v>500</v>
      </c>
      <c r="L19" s="130">
        <v>10</v>
      </c>
      <c r="M19" s="130">
        <f t="shared" si="0"/>
        <v>5000</v>
      </c>
      <c r="N19" s="130">
        <f>北王庄村0!N7</f>
        <v>420</v>
      </c>
      <c r="O19" s="130">
        <v>15</v>
      </c>
      <c r="P19" s="130">
        <f t="shared" si="1"/>
        <v>6300</v>
      </c>
      <c r="Q19" s="130">
        <f t="shared" si="2"/>
        <v>11300</v>
      </c>
    </row>
    <row r="20" ht="23.45" customHeight="1" spans="1:17">
      <c r="A20" s="132" t="s">
        <v>33</v>
      </c>
      <c r="B20" s="132">
        <v>17</v>
      </c>
      <c r="C20" s="132">
        <f t="shared" ref="C20:F20" si="3">SUM(C3:C19)</f>
        <v>1</v>
      </c>
      <c r="D20" s="132">
        <f t="shared" si="3"/>
        <v>199</v>
      </c>
      <c r="E20" s="136">
        <f>D20*0.95</f>
        <v>189.05</v>
      </c>
      <c r="F20" s="136">
        <f t="shared" si="3"/>
        <v>0</v>
      </c>
      <c r="G20" s="136">
        <f>F20*1.53</f>
        <v>0</v>
      </c>
      <c r="H20" s="136">
        <f>E20+G20</f>
        <v>189.05</v>
      </c>
      <c r="I20" s="132"/>
      <c r="J20" s="137">
        <f>SUM(J3:J19)</f>
        <v>3781</v>
      </c>
      <c r="K20" s="137">
        <f t="shared" ref="K20:Q20" si="4">SUM(K3:K19)</f>
        <v>6490</v>
      </c>
      <c r="L20" s="137"/>
      <c r="M20" s="137">
        <f t="shared" si="4"/>
        <v>64900</v>
      </c>
      <c r="N20" s="137">
        <f t="shared" si="4"/>
        <v>5830</v>
      </c>
      <c r="O20" s="137"/>
      <c r="P20" s="137">
        <f t="shared" si="4"/>
        <v>87450</v>
      </c>
      <c r="Q20" s="137">
        <f t="shared" si="4"/>
        <v>156131</v>
      </c>
    </row>
    <row r="21" ht="20.1" customHeight="1"/>
    <row r="22" ht="20.1" customHeight="1"/>
  </sheetData>
  <mergeCells count="1">
    <mergeCell ref="A1:Q1"/>
  </mergeCells>
  <pageMargins left="0.7" right="0.7" top="0.75" bottom="0.75" header="0.3" footer="0.3"/>
  <pageSetup paperSize="9" scale="75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zoomScale="86" zoomScaleNormal="86" workbookViewId="0">
      <selection activeCell="K15" sqref="K15"/>
    </sheetView>
  </sheetViews>
  <sheetFormatPr defaultColWidth="9" defaultRowHeight="14.25"/>
  <cols>
    <col min="1" max="1" width="6" style="52" customWidth="1"/>
    <col min="2" max="2" width="11" style="52" customWidth="1"/>
    <col min="3" max="3" width="10.5" style="52" customWidth="1"/>
    <col min="4" max="4" width="11.4166666666667" style="52" customWidth="1"/>
    <col min="5" max="5" width="12.575" style="52" customWidth="1"/>
    <col min="6" max="6" width="12.0583333333333" style="52" customWidth="1"/>
    <col min="7" max="7" width="13.525" style="52" customWidth="1"/>
    <col min="8" max="8" width="13.625" style="52" customWidth="1"/>
    <col min="9" max="9" width="8.025" style="51" customWidth="1"/>
    <col min="10" max="10" width="11.1" style="51" customWidth="1"/>
    <col min="11" max="11" width="11.1833333333333" style="52" customWidth="1"/>
    <col min="12" max="12" width="9" style="52"/>
    <col min="13" max="13" width="9.4" style="52" customWidth="1"/>
    <col min="14" max="14" width="10.9916666666667" style="52" customWidth="1"/>
    <col min="15" max="16384" width="9" style="52"/>
  </cols>
  <sheetData>
    <row r="1" ht="25.5" spans="1:17">
      <c r="A1" s="53" t="s">
        <v>24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="51" customFormat="1" ht="66" spans="1:17">
      <c r="A2" s="47" t="s">
        <v>1</v>
      </c>
      <c r="B2" s="47" t="s">
        <v>2</v>
      </c>
      <c r="C2" s="47" t="s">
        <v>35</v>
      </c>
      <c r="D2" s="47" t="s">
        <v>4</v>
      </c>
      <c r="E2" s="47" t="s">
        <v>5</v>
      </c>
      <c r="F2" s="47" t="s">
        <v>6</v>
      </c>
      <c r="G2" s="47" t="s">
        <v>7</v>
      </c>
      <c r="H2" s="47" t="s">
        <v>8</v>
      </c>
      <c r="I2" s="47" t="s">
        <v>9</v>
      </c>
      <c r="J2" s="47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15.75" spans="1:17">
      <c r="A3" s="54">
        <v>1</v>
      </c>
      <c r="B3" s="55" t="s">
        <v>24</v>
      </c>
      <c r="C3" s="92"/>
      <c r="D3" s="92"/>
      <c r="E3" s="54">
        <f t="shared" ref="E3:E13" si="0">ROUND(D3*0.95,2)</f>
        <v>0</v>
      </c>
      <c r="F3" s="92"/>
      <c r="G3" s="64">
        <f t="shared" ref="G3:G13" si="1">ROUND(F3*1.53,2)</f>
        <v>0</v>
      </c>
      <c r="H3" s="64">
        <f t="shared" ref="H3:H13" si="2">ROUND(E3+G3,2)</f>
        <v>0</v>
      </c>
      <c r="I3" s="64">
        <v>20</v>
      </c>
      <c r="J3" s="64">
        <f t="shared" ref="J3:J8" si="3">ROUND(H3*I3,0)</f>
        <v>0</v>
      </c>
      <c r="K3" s="93"/>
      <c r="L3" s="93"/>
      <c r="M3" s="93"/>
      <c r="N3" s="93"/>
      <c r="O3" s="93"/>
      <c r="P3" s="93"/>
      <c r="Q3" s="93"/>
    </row>
    <row r="4" ht="15.75" spans="1:17">
      <c r="A4" s="54">
        <v>2</v>
      </c>
      <c r="B4" s="55" t="s">
        <v>24</v>
      </c>
      <c r="C4" s="92"/>
      <c r="D4" s="92"/>
      <c r="E4" s="54">
        <f t="shared" si="0"/>
        <v>0</v>
      </c>
      <c r="F4" s="92"/>
      <c r="G4" s="64">
        <f t="shared" si="1"/>
        <v>0</v>
      </c>
      <c r="H4" s="64">
        <f t="shared" si="2"/>
        <v>0</v>
      </c>
      <c r="I4" s="64">
        <v>20</v>
      </c>
      <c r="J4" s="64">
        <f t="shared" si="3"/>
        <v>0</v>
      </c>
      <c r="K4" s="93"/>
      <c r="L4" s="93"/>
      <c r="M4" s="93"/>
      <c r="N4" s="93"/>
      <c r="O4" s="93"/>
      <c r="P4" s="93"/>
      <c r="Q4" s="93"/>
    </row>
    <row r="5" ht="15.75" spans="1:17">
      <c r="A5" s="54">
        <v>3</v>
      </c>
      <c r="B5" s="55" t="s">
        <v>24</v>
      </c>
      <c r="C5" s="92"/>
      <c r="D5" s="92"/>
      <c r="E5" s="54">
        <f t="shared" si="0"/>
        <v>0</v>
      </c>
      <c r="F5" s="92"/>
      <c r="G5" s="64">
        <f t="shared" si="1"/>
        <v>0</v>
      </c>
      <c r="H5" s="64">
        <f t="shared" si="2"/>
        <v>0</v>
      </c>
      <c r="I5" s="64">
        <v>20</v>
      </c>
      <c r="J5" s="64">
        <f t="shared" si="3"/>
        <v>0</v>
      </c>
      <c r="K5" s="93"/>
      <c r="L5" s="93"/>
      <c r="M5" s="93"/>
      <c r="N5" s="93"/>
      <c r="O5" s="93"/>
      <c r="P5" s="93"/>
      <c r="Q5" s="93"/>
    </row>
    <row r="6" ht="15.75" spans="1:17">
      <c r="A6" s="54">
        <v>4</v>
      </c>
      <c r="B6" s="55" t="s">
        <v>24</v>
      </c>
      <c r="C6" s="92"/>
      <c r="D6" s="92"/>
      <c r="E6" s="54">
        <f t="shared" si="0"/>
        <v>0</v>
      </c>
      <c r="F6" s="92"/>
      <c r="G6" s="64">
        <f t="shared" si="1"/>
        <v>0</v>
      </c>
      <c r="H6" s="64">
        <f t="shared" si="2"/>
        <v>0</v>
      </c>
      <c r="I6" s="64">
        <v>20</v>
      </c>
      <c r="J6" s="64">
        <f t="shared" si="3"/>
        <v>0</v>
      </c>
      <c r="K6" s="93"/>
      <c r="L6" s="93"/>
      <c r="M6" s="93"/>
      <c r="N6" s="93"/>
      <c r="O6" s="93"/>
      <c r="P6" s="93"/>
      <c r="Q6" s="93"/>
    </row>
    <row r="7" ht="15.75" spans="1:17">
      <c r="A7" s="54">
        <v>5</v>
      </c>
      <c r="B7" s="55" t="s">
        <v>24</v>
      </c>
      <c r="C7" s="92"/>
      <c r="D7" s="92"/>
      <c r="E7" s="54">
        <f t="shared" si="0"/>
        <v>0</v>
      </c>
      <c r="F7" s="92"/>
      <c r="G7" s="64">
        <f t="shared" si="1"/>
        <v>0</v>
      </c>
      <c r="H7" s="64">
        <f t="shared" si="2"/>
        <v>0</v>
      </c>
      <c r="I7" s="64">
        <v>20</v>
      </c>
      <c r="J7" s="64">
        <f t="shared" si="3"/>
        <v>0</v>
      </c>
      <c r="K7" s="93"/>
      <c r="L7" s="93"/>
      <c r="M7" s="93"/>
      <c r="N7" s="93"/>
      <c r="O7" s="93"/>
      <c r="P7" s="93"/>
      <c r="Q7" s="93"/>
    </row>
    <row r="8" ht="15.75" spans="1:17">
      <c r="A8" s="54">
        <v>6</v>
      </c>
      <c r="B8" s="55" t="s">
        <v>24</v>
      </c>
      <c r="C8" s="92"/>
      <c r="D8" s="92"/>
      <c r="E8" s="54">
        <f t="shared" si="0"/>
        <v>0</v>
      </c>
      <c r="F8" s="92"/>
      <c r="G8" s="64">
        <f t="shared" si="1"/>
        <v>0</v>
      </c>
      <c r="H8" s="64">
        <f t="shared" si="2"/>
        <v>0</v>
      </c>
      <c r="I8" s="64">
        <v>20</v>
      </c>
      <c r="J8" s="64">
        <f t="shared" si="3"/>
        <v>0</v>
      </c>
      <c r="K8" s="93"/>
      <c r="L8" s="93"/>
      <c r="M8" s="93"/>
      <c r="N8" s="93"/>
      <c r="O8" s="93"/>
      <c r="P8" s="93"/>
      <c r="Q8" s="93"/>
    </row>
    <row r="9" ht="13.7" customHeight="1" spans="1:17">
      <c r="A9" s="57" t="s">
        <v>33</v>
      </c>
      <c r="B9" s="58"/>
      <c r="C9" s="59">
        <v>0</v>
      </c>
      <c r="D9" s="60">
        <f>SUM(D3:D8)</f>
        <v>0</v>
      </c>
      <c r="E9" s="60">
        <f>SUM(E3:E8)</f>
        <v>0</v>
      </c>
      <c r="F9" s="60">
        <f>SUM(F3:F8)</f>
        <v>0</v>
      </c>
      <c r="G9" s="60">
        <f>SUM(G3:G8)</f>
        <v>0</v>
      </c>
      <c r="H9" s="60">
        <f>SUM(H3:H8)</f>
        <v>0</v>
      </c>
      <c r="I9" s="66"/>
      <c r="J9" s="60">
        <f>SUM(J3:J8)</f>
        <v>0</v>
      </c>
      <c r="K9" s="66">
        <v>480</v>
      </c>
      <c r="L9" s="66">
        <v>10</v>
      </c>
      <c r="M9" s="66">
        <f>K9*L9</f>
        <v>4800</v>
      </c>
      <c r="N9" s="66">
        <v>430</v>
      </c>
      <c r="O9" s="66">
        <v>15</v>
      </c>
      <c r="P9" s="66">
        <f>N9*O9</f>
        <v>6450</v>
      </c>
      <c r="Q9" s="66">
        <f>J9+M9+P9</f>
        <v>11250</v>
      </c>
    </row>
    <row r="10" ht="15.75" spans="1:8">
      <c r="A10" s="61"/>
      <c r="B10" s="61"/>
      <c r="C10" s="62"/>
      <c r="D10" s="61"/>
      <c r="E10" s="61"/>
      <c r="F10" s="61"/>
      <c r="H10" s="51"/>
    </row>
    <row r="11" ht="15.75" spans="1:8">
      <c r="A11" s="61"/>
      <c r="B11" s="61"/>
      <c r="C11" s="62"/>
      <c r="D11" s="61"/>
      <c r="E11" s="61"/>
      <c r="F11" s="61"/>
      <c r="H11" s="51"/>
    </row>
    <row r="12" ht="20.1" customHeight="1" spans="1:8">
      <c r="A12" s="63"/>
      <c r="B12" s="63"/>
      <c r="C12" s="63"/>
      <c r="D12" s="63"/>
      <c r="E12" s="63"/>
      <c r="F12" s="63"/>
      <c r="H12" s="51"/>
    </row>
    <row r="13" spans="1:6">
      <c r="A13" s="63"/>
      <c r="B13" s="63"/>
      <c r="C13" s="63"/>
      <c r="D13" s="63"/>
      <c r="E13" s="63"/>
      <c r="F13" s="63"/>
    </row>
  </sheetData>
  <mergeCells count="2">
    <mergeCell ref="A1:Q1"/>
    <mergeCell ref="A9:B9"/>
  </mergeCells>
  <pageMargins left="0.7" right="0.7" top="0.75" bottom="0.75" header="0.3" footer="0.3"/>
  <pageSetup paperSize="9" scale="75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zoomScale="81" zoomScaleNormal="81" workbookViewId="0">
      <selection activeCell="M12" sqref="M12"/>
    </sheetView>
  </sheetViews>
  <sheetFormatPr defaultColWidth="9" defaultRowHeight="14.25"/>
  <cols>
    <col min="1" max="1" width="6" style="82" customWidth="1"/>
    <col min="2" max="2" width="9.5" style="82" customWidth="1"/>
    <col min="3" max="3" width="7.5" style="82" customWidth="1"/>
    <col min="4" max="4" width="11.1083333333333" style="82" customWidth="1"/>
    <col min="5" max="5" width="12.275" style="82" customWidth="1"/>
    <col min="6" max="6" width="11.1083333333333" style="82" customWidth="1"/>
    <col min="7" max="7" width="14.1416666666667" style="82" customWidth="1"/>
    <col min="8" max="8" width="10.9916666666667" style="82" customWidth="1"/>
    <col min="9" max="9" width="8.075" style="67" customWidth="1"/>
    <col min="10" max="10" width="10.725" style="67" customWidth="1"/>
    <col min="11" max="11" width="13.6916666666667" style="82" customWidth="1"/>
    <col min="12" max="12" width="9" style="82"/>
    <col min="13" max="13" width="13.3416666666667" style="82" customWidth="1"/>
    <col min="14" max="14" width="11" style="82" customWidth="1"/>
    <col min="15" max="16384" width="9" style="82"/>
  </cols>
  <sheetData>
    <row r="1" ht="25.5" spans="1:17">
      <c r="A1" s="68" t="s">
        <v>25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="67" customFormat="1" ht="60" customHeight="1" spans="1:17">
      <c r="A2" s="69" t="s">
        <v>1</v>
      </c>
      <c r="B2" s="69" t="s">
        <v>2</v>
      </c>
      <c r="C2" s="69" t="s">
        <v>35</v>
      </c>
      <c r="D2" s="69" t="s">
        <v>4</v>
      </c>
      <c r="E2" s="69" t="s">
        <v>5</v>
      </c>
      <c r="F2" s="69" t="s">
        <v>6</v>
      </c>
      <c r="G2" s="69" t="s">
        <v>7</v>
      </c>
      <c r="H2" s="69" t="s">
        <v>8</v>
      </c>
      <c r="I2" s="69" t="s">
        <v>9</v>
      </c>
      <c r="J2" s="69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1" customHeight="1" spans="1:17">
      <c r="A3" s="70">
        <v>1</v>
      </c>
      <c r="B3" s="83" t="s">
        <v>25</v>
      </c>
      <c r="C3" s="71"/>
      <c r="D3" s="83"/>
      <c r="E3" s="70">
        <f>ROUND(D3*0.95,2)</f>
        <v>0</v>
      </c>
      <c r="F3" s="83"/>
      <c r="G3" s="79">
        <f>ROUND(F3*1.53,2)</f>
        <v>0</v>
      </c>
      <c r="H3" s="79">
        <f>ROUND(E3+G3,2)</f>
        <v>0</v>
      </c>
      <c r="I3" s="79">
        <v>20</v>
      </c>
      <c r="J3" s="79">
        <f>ROUND(H3*I3,0)</f>
        <v>0</v>
      </c>
      <c r="K3" s="81"/>
      <c r="L3" s="81"/>
      <c r="M3" s="81"/>
      <c r="N3" s="81"/>
      <c r="O3" s="81"/>
      <c r="P3" s="81"/>
      <c r="Q3" s="81"/>
    </row>
    <row r="4" ht="21" customHeight="1" spans="1:18">
      <c r="A4" s="70">
        <v>2</v>
      </c>
      <c r="B4" s="83" t="s">
        <v>25</v>
      </c>
      <c r="C4" s="71"/>
      <c r="D4" s="83"/>
      <c r="E4" s="70">
        <f>ROUND(D4*0.95,2)</f>
        <v>0</v>
      </c>
      <c r="F4" s="83"/>
      <c r="G4" s="79">
        <f>ROUND(F4*1.53,2)</f>
        <v>0</v>
      </c>
      <c r="H4" s="79">
        <f>ROUND(E4+G4,2)</f>
        <v>0</v>
      </c>
      <c r="I4" s="79">
        <v>20</v>
      </c>
      <c r="J4" s="79">
        <f>ROUND(H4*I4,0)</f>
        <v>0</v>
      </c>
      <c r="K4" s="81"/>
      <c r="L4" s="81"/>
      <c r="M4" s="81"/>
      <c r="N4" s="81"/>
      <c r="O4" s="81"/>
      <c r="P4" s="81"/>
      <c r="Q4" s="81"/>
      <c r="R4" s="82">
        <v>1</v>
      </c>
    </row>
    <row r="5" ht="21" customHeight="1" spans="1:17">
      <c r="A5" s="70">
        <v>3</v>
      </c>
      <c r="B5" s="83" t="s">
        <v>25</v>
      </c>
      <c r="C5" s="71"/>
      <c r="D5" s="83"/>
      <c r="E5" s="70">
        <f>ROUND(D5*0.95,2)</f>
        <v>0</v>
      </c>
      <c r="F5" s="83"/>
      <c r="G5" s="79">
        <f>ROUND(F5*1.53,2)</f>
        <v>0</v>
      </c>
      <c r="H5" s="79">
        <f>ROUND(E5+G5,2)</f>
        <v>0</v>
      </c>
      <c r="I5" s="79">
        <v>20</v>
      </c>
      <c r="J5" s="79">
        <f>ROUND(H5*I5,0)</f>
        <v>0</v>
      </c>
      <c r="K5" s="81"/>
      <c r="L5" s="81"/>
      <c r="M5" s="81"/>
      <c r="N5" s="81"/>
      <c r="O5" s="81"/>
      <c r="P5" s="81"/>
      <c r="Q5" s="81"/>
    </row>
    <row r="6" ht="21" customHeight="1" spans="1:17">
      <c r="A6" s="70">
        <v>4</v>
      </c>
      <c r="B6" s="83" t="s">
        <v>25</v>
      </c>
      <c r="C6" s="71"/>
      <c r="D6" s="83"/>
      <c r="E6" s="70">
        <f>ROUND(D6*0.95,2)</f>
        <v>0</v>
      </c>
      <c r="F6" s="83"/>
      <c r="G6" s="79">
        <f>ROUND(F6*1.53,2)</f>
        <v>0</v>
      </c>
      <c r="H6" s="79">
        <f>ROUND(E6+G6,2)</f>
        <v>0</v>
      </c>
      <c r="I6" s="79">
        <v>20</v>
      </c>
      <c r="J6" s="79">
        <f>ROUND(H6*I6,0)</f>
        <v>0</v>
      </c>
      <c r="K6" s="81"/>
      <c r="L6" s="81"/>
      <c r="M6" s="81"/>
      <c r="N6" s="81"/>
      <c r="O6" s="81"/>
      <c r="P6" s="81"/>
      <c r="Q6" s="81"/>
    </row>
    <row r="7" ht="21" customHeight="1" spans="1:17">
      <c r="A7" s="70">
        <v>5</v>
      </c>
      <c r="B7" s="83" t="s">
        <v>25</v>
      </c>
      <c r="C7" s="71"/>
      <c r="D7" s="83"/>
      <c r="E7" s="70">
        <f>ROUND(D7*0.95,2)</f>
        <v>0</v>
      </c>
      <c r="F7" s="83"/>
      <c r="G7" s="79">
        <f>ROUND(F7*1.53,2)</f>
        <v>0</v>
      </c>
      <c r="H7" s="79">
        <f>ROUND(E7+G7,2)</f>
        <v>0</v>
      </c>
      <c r="I7" s="79">
        <v>20</v>
      </c>
      <c r="J7" s="79">
        <f>ROUND(H7*I7,0)</f>
        <v>0</v>
      </c>
      <c r="K7" s="81"/>
      <c r="L7" s="81"/>
      <c r="M7" s="81"/>
      <c r="N7" s="81"/>
      <c r="O7" s="81"/>
      <c r="P7" s="81"/>
      <c r="Q7" s="81"/>
    </row>
    <row r="8" ht="15.75" spans="1:17">
      <c r="A8" s="72" t="s">
        <v>33</v>
      </c>
      <c r="B8" s="73"/>
      <c r="C8" s="74">
        <v>0</v>
      </c>
      <c r="D8" s="75">
        <f>SUM(D3:D7)</f>
        <v>0</v>
      </c>
      <c r="E8" s="75">
        <f>SUM(E3:E7)</f>
        <v>0</v>
      </c>
      <c r="F8" s="75">
        <f>SUM(F3:F7)</f>
        <v>0</v>
      </c>
      <c r="G8" s="75">
        <f>SUM(G3:G7)</f>
        <v>0</v>
      </c>
      <c r="H8" s="75">
        <f>SUM(H3:H7)</f>
        <v>0</v>
      </c>
      <c r="I8" s="81"/>
      <c r="J8" s="75">
        <f>SUM(J3:J7)</f>
        <v>0</v>
      </c>
      <c r="K8" s="81">
        <v>550</v>
      </c>
      <c r="L8" s="81">
        <v>10</v>
      </c>
      <c r="M8" s="81">
        <f>K8*L8</f>
        <v>5500</v>
      </c>
      <c r="N8" s="81">
        <v>430</v>
      </c>
      <c r="O8" s="81">
        <v>15</v>
      </c>
      <c r="P8" s="81">
        <f>N8*O8</f>
        <v>6450</v>
      </c>
      <c r="Q8" s="81">
        <f>J8+M8+P8</f>
        <v>11950</v>
      </c>
    </row>
    <row r="9" ht="15.75" spans="1:8">
      <c r="A9" s="76"/>
      <c r="B9" s="76"/>
      <c r="C9" s="44"/>
      <c r="D9" s="76"/>
      <c r="E9" s="76"/>
      <c r="F9" s="76"/>
      <c r="H9" s="67"/>
    </row>
    <row r="10" ht="15.75" spans="1:8">
      <c r="A10" s="76"/>
      <c r="B10" s="76"/>
      <c r="C10" s="44"/>
      <c r="D10" s="76"/>
      <c r="E10" s="76"/>
      <c r="F10" s="76"/>
      <c r="H10" s="67"/>
    </row>
    <row r="11" ht="20.1" customHeight="1" spans="1:8">
      <c r="A11" s="84"/>
      <c r="B11" s="84"/>
      <c r="C11" s="85"/>
      <c r="D11" s="85"/>
      <c r="E11" s="85"/>
      <c r="F11" s="85"/>
      <c r="H11" s="67"/>
    </row>
    <row r="12" spans="1:6">
      <c r="A12" s="85"/>
      <c r="B12" s="85"/>
      <c r="C12" s="85"/>
      <c r="D12" s="85"/>
      <c r="E12" s="85"/>
      <c r="F12" s="85"/>
    </row>
  </sheetData>
  <mergeCells count="2">
    <mergeCell ref="A1:Q1"/>
    <mergeCell ref="A8:B8"/>
  </mergeCells>
  <pageMargins left="0.7" right="0.7" top="0.75" bottom="0.75" header="0.3" footer="0.3"/>
  <pageSetup paperSize="9" scale="75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4"/>
  <sheetViews>
    <sheetView zoomScale="88" zoomScaleNormal="88" workbookViewId="0">
      <selection activeCell="M6" sqref="M6"/>
    </sheetView>
  </sheetViews>
  <sheetFormatPr defaultColWidth="9" defaultRowHeight="14.25"/>
  <cols>
    <col min="1" max="1" width="5.88333333333333" style="88" customWidth="1"/>
    <col min="2" max="2" width="9.3" style="88" customWidth="1"/>
    <col min="3" max="3" width="6.90833333333333" style="88" customWidth="1"/>
    <col min="4" max="4" width="12.075" style="88" customWidth="1"/>
    <col min="5" max="5" width="11.4666666666667" style="88" customWidth="1"/>
    <col min="6" max="6" width="11.2583333333333" style="88" customWidth="1"/>
    <col min="7" max="7" width="13.0083333333333" style="88" customWidth="1"/>
    <col min="8" max="8" width="10.425" style="88" customWidth="1"/>
    <col min="9" max="9" width="8.675" style="33" customWidth="1"/>
    <col min="10" max="10" width="7.95833333333333" style="33" customWidth="1"/>
    <col min="11" max="11" width="13.0166666666667" style="88" customWidth="1"/>
    <col min="12" max="12" width="7.54166666666667" style="88" customWidth="1"/>
    <col min="13" max="13" width="14.4583333333333" style="88" customWidth="1"/>
    <col min="14" max="14" width="11.5666666666667" style="88" customWidth="1"/>
    <col min="15" max="15" width="7.31666666666667" style="88" customWidth="1"/>
    <col min="16" max="16" width="10.425" style="88" customWidth="1"/>
    <col min="17" max="17" width="10.625" style="88" customWidth="1"/>
    <col min="18" max="16384" width="9" style="88"/>
  </cols>
  <sheetData>
    <row r="1" ht="25.5" spans="1:17">
      <c r="A1" s="34" t="s">
        <v>26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s="33" customFormat="1" ht="73" customHeight="1" spans="1:17">
      <c r="A2" s="35" t="s">
        <v>1</v>
      </c>
      <c r="B2" s="35" t="s">
        <v>2</v>
      </c>
      <c r="C2" s="35" t="s">
        <v>35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  <c r="J2" s="35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3.45" customHeight="1" spans="1:17">
      <c r="A3" s="36">
        <v>1</v>
      </c>
      <c r="B3" s="89" t="s">
        <v>26</v>
      </c>
      <c r="C3" s="89"/>
      <c r="D3" s="89"/>
      <c r="E3" s="36">
        <f>ROUND(D3*0.95,2)</f>
        <v>0</v>
      </c>
      <c r="F3" s="89"/>
      <c r="G3" s="46">
        <f>ROUND(F3*1.53,2)</f>
        <v>0</v>
      </c>
      <c r="H3" s="46">
        <f>ROUND(E3+G3,2)</f>
        <v>0</v>
      </c>
      <c r="I3" s="46">
        <v>20</v>
      </c>
      <c r="J3" s="46">
        <f>ROUND(H3*I3,2)</f>
        <v>0</v>
      </c>
      <c r="K3" s="91"/>
      <c r="L3" s="91"/>
      <c r="M3" s="91"/>
      <c r="N3" s="91"/>
      <c r="O3" s="91"/>
      <c r="P3" s="91"/>
      <c r="Q3" s="91"/>
    </row>
    <row r="4" ht="23.45" customHeight="1" spans="1:17">
      <c r="A4" s="39" t="s">
        <v>33</v>
      </c>
      <c r="B4" s="40"/>
      <c r="C4" s="41"/>
      <c r="D4" s="42">
        <f>SUM(D3:D3)</f>
        <v>0</v>
      </c>
      <c r="E4" s="42">
        <f>SUM(E3:E3)</f>
        <v>0</v>
      </c>
      <c r="F4" s="42">
        <f>SUM(F3:F3)</f>
        <v>0</v>
      </c>
      <c r="G4" s="42">
        <f>SUM(G3:G3)</f>
        <v>0</v>
      </c>
      <c r="H4" s="42">
        <f>SUM(H3:H3)</f>
        <v>0</v>
      </c>
      <c r="I4" s="49"/>
      <c r="J4" s="42">
        <f>SUM(J3:J3)</f>
        <v>0</v>
      </c>
      <c r="K4" s="49">
        <v>350</v>
      </c>
      <c r="L4" s="49">
        <v>10</v>
      </c>
      <c r="M4" s="49">
        <f>K4*L4</f>
        <v>3500</v>
      </c>
      <c r="N4" s="49">
        <v>360</v>
      </c>
      <c r="O4" s="49">
        <v>15</v>
      </c>
      <c r="P4" s="49">
        <f>N4*O4</f>
        <v>5400</v>
      </c>
      <c r="Q4" s="49">
        <f>J4+M4+P4</f>
        <v>8900</v>
      </c>
    </row>
    <row r="5" ht="18" customHeight="1" spans="1:8">
      <c r="A5" s="43"/>
      <c r="B5" s="43"/>
      <c r="C5" s="44"/>
      <c r="D5" s="43"/>
      <c r="E5" s="43"/>
      <c r="F5" s="43"/>
      <c r="H5" s="33"/>
    </row>
    <row r="6" ht="18" customHeight="1" spans="1:8">
      <c r="A6" s="43"/>
      <c r="B6" s="43"/>
      <c r="C6" s="44"/>
      <c r="D6" s="43"/>
      <c r="E6" s="43"/>
      <c r="F6" s="43"/>
      <c r="H6" s="33"/>
    </row>
    <row r="7" ht="18" customHeight="1" spans="1:8">
      <c r="A7" s="90"/>
      <c r="B7" s="90"/>
      <c r="C7" s="90"/>
      <c r="D7" s="90"/>
      <c r="E7" s="90"/>
      <c r="F7" s="90"/>
      <c r="H7" s="33"/>
    </row>
    <row r="8" ht="18" customHeight="1" spans="1:6">
      <c r="A8" s="90"/>
      <c r="B8" s="90"/>
      <c r="C8" s="90"/>
      <c r="D8" s="90"/>
      <c r="E8" s="90"/>
      <c r="F8" s="90"/>
    </row>
    <row r="9" ht="18" customHeight="1"/>
    <row r="10" ht="18" customHeight="1"/>
    <row r="11" ht="18" customHeight="1"/>
    <row r="12" ht="18" customHeight="1"/>
    <row r="13" ht="18" customHeight="1"/>
    <row r="14" ht="18" customHeight="1"/>
    <row r="15" ht="18" customHeight="1"/>
    <row r="16" ht="18" customHeight="1"/>
    <row r="17" ht="18" customHeight="1"/>
    <row r="18" ht="18" customHeight="1"/>
    <row r="19" ht="18" customHeight="1"/>
    <row r="20" ht="18" customHeight="1"/>
    <row r="21" ht="18" customHeight="1"/>
    <row r="22" ht="18" customHeight="1"/>
    <row r="23" ht="18" customHeight="1"/>
    <row r="24" ht="18" customHeight="1"/>
    <row r="25" ht="18" customHeight="1"/>
    <row r="26" ht="18" customHeight="1"/>
    <row r="27" ht="18" customHeight="1"/>
    <row r="28" ht="18" customHeight="1"/>
    <row r="29" ht="18" customHeight="1"/>
    <row r="30" ht="18" customHeight="1"/>
    <row r="31" ht="18" customHeight="1"/>
    <row r="32" ht="18" customHeight="1"/>
    <row r="33" ht="18" customHeight="1"/>
    <row r="34" ht="18" customHeight="1"/>
    <row r="35" ht="18" customHeight="1"/>
    <row r="36" ht="18" customHeight="1"/>
    <row r="37" ht="18" customHeight="1"/>
    <row r="38" ht="18" customHeight="1"/>
    <row r="39" ht="18" customHeight="1"/>
    <row r="40" ht="18" customHeight="1"/>
    <row r="41" ht="18" customHeight="1"/>
    <row r="42" ht="18" customHeight="1"/>
    <row r="43" ht="18" customHeight="1"/>
    <row r="44" ht="18" customHeight="1"/>
    <row r="45" ht="18" customHeight="1"/>
    <row r="46" ht="18" customHeight="1"/>
    <row r="47" ht="18" customHeight="1"/>
    <row r="48" ht="18" customHeight="1"/>
    <row r="49" ht="18" customHeight="1"/>
    <row r="50" ht="18" customHeight="1"/>
    <row r="51" ht="18" customHeight="1"/>
    <row r="52" ht="18" customHeight="1"/>
    <row r="53" ht="18" customHeight="1"/>
    <row r="54" ht="18" customHeight="1"/>
  </sheetData>
  <mergeCells count="2">
    <mergeCell ref="A1:Q1"/>
    <mergeCell ref="A4:B4"/>
  </mergeCells>
  <pageMargins left="0.7" right="0.7" top="0.75" bottom="0.75" header="0.3" footer="0.3"/>
  <pageSetup paperSize="9" scale="75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zoomScale="88" zoomScaleNormal="88" workbookViewId="0">
      <selection activeCell="Q8" sqref="Q8"/>
    </sheetView>
  </sheetViews>
  <sheetFormatPr defaultColWidth="9" defaultRowHeight="14.25"/>
  <cols>
    <col min="1" max="1" width="7.375" style="82" customWidth="1"/>
    <col min="2" max="2" width="8.5" style="82" customWidth="1"/>
    <col min="3" max="3" width="8.36666666666667" style="82" customWidth="1"/>
    <col min="4" max="4" width="8.63333333333333" style="82" customWidth="1"/>
    <col min="5" max="5" width="8.725" style="82" customWidth="1"/>
    <col min="6" max="6" width="8.36666666666667" style="82" customWidth="1"/>
    <col min="7" max="7" width="10.6333333333333" style="82" customWidth="1"/>
    <col min="8" max="8" width="11.8166666666667" style="82" customWidth="1"/>
    <col min="9" max="9" width="10.125" style="67" customWidth="1"/>
    <col min="10" max="10" width="13.5" style="67" customWidth="1"/>
    <col min="11" max="11" width="13.275" style="82" customWidth="1"/>
    <col min="12" max="12" width="9" style="82"/>
    <col min="13" max="13" width="13.0083333333333" style="82" customWidth="1"/>
    <col min="14" max="14" width="10.8416666666667" style="82" customWidth="1"/>
    <col min="15" max="15" width="9" style="82"/>
    <col min="16" max="16" width="11.0416666666667" style="82" customWidth="1"/>
    <col min="17" max="16384" width="9" style="82"/>
  </cols>
  <sheetData>
    <row r="1" ht="25.5" spans="1:17">
      <c r="A1" s="68" t="s">
        <v>27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="67" customFormat="1" ht="57" customHeight="1" spans="1:17">
      <c r="A2" s="69" t="s">
        <v>1</v>
      </c>
      <c r="B2" s="69" t="s">
        <v>2</v>
      </c>
      <c r="C2" s="69" t="s">
        <v>35</v>
      </c>
      <c r="D2" s="69" t="s">
        <v>4</v>
      </c>
      <c r="E2" s="69" t="s">
        <v>5</v>
      </c>
      <c r="F2" s="69" t="s">
        <v>6</v>
      </c>
      <c r="G2" s="69" t="s">
        <v>7</v>
      </c>
      <c r="H2" s="69" t="s">
        <v>8</v>
      </c>
      <c r="I2" s="69" t="s">
        <v>9</v>
      </c>
      <c r="J2" s="69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9.45" customHeight="1" spans="1:17">
      <c r="A3" s="70">
        <v>1</v>
      </c>
      <c r="B3" s="83" t="s">
        <v>27</v>
      </c>
      <c r="C3" s="71"/>
      <c r="D3" s="71"/>
      <c r="E3" s="70">
        <f>ROUND(D3*0.95,2)</f>
        <v>0</v>
      </c>
      <c r="F3" s="71">
        <v>0</v>
      </c>
      <c r="G3" s="79">
        <f>ROUND(F3*1.53,2)</f>
        <v>0</v>
      </c>
      <c r="H3" s="79">
        <f>ROUND(E3+G3,2)</f>
        <v>0</v>
      </c>
      <c r="I3" s="79">
        <v>20</v>
      </c>
      <c r="J3" s="79">
        <f>ROUND(H3*I3,0)</f>
        <v>0</v>
      </c>
      <c r="K3" s="87"/>
      <c r="L3" s="87"/>
      <c r="M3" s="87"/>
      <c r="N3" s="87"/>
      <c r="O3" s="87"/>
      <c r="P3" s="87"/>
      <c r="Q3" s="87"/>
    </row>
    <row r="4" ht="29.45" customHeight="1" spans="1:17">
      <c r="A4" s="70">
        <v>2</v>
      </c>
      <c r="B4" s="83" t="s">
        <v>27</v>
      </c>
      <c r="C4" s="71"/>
      <c r="D4" s="71"/>
      <c r="E4" s="70">
        <f>ROUND(D4*0.95,2)</f>
        <v>0</v>
      </c>
      <c r="F4" s="71"/>
      <c r="G4" s="79">
        <f>ROUND(F4*1.53,2)</f>
        <v>0</v>
      </c>
      <c r="H4" s="79">
        <f>ROUND(E4+G4,2)</f>
        <v>0</v>
      </c>
      <c r="I4" s="79">
        <v>20</v>
      </c>
      <c r="J4" s="79">
        <f>ROUND(H4*I4,0)</f>
        <v>0</v>
      </c>
      <c r="K4" s="87"/>
      <c r="L4" s="87"/>
      <c r="M4" s="87"/>
      <c r="N4" s="87"/>
      <c r="O4" s="87"/>
      <c r="P4" s="87"/>
      <c r="Q4" s="87"/>
    </row>
    <row r="5" ht="29.45" customHeight="1" spans="1:17">
      <c r="A5" s="70">
        <v>3</v>
      </c>
      <c r="B5" s="83" t="s">
        <v>27</v>
      </c>
      <c r="C5" s="71"/>
      <c r="D5" s="71"/>
      <c r="E5" s="70">
        <f>ROUND(D5*0.95,2)</f>
        <v>0</v>
      </c>
      <c r="F5" s="71"/>
      <c r="G5" s="79">
        <f>ROUND(F5*1.53,2)</f>
        <v>0</v>
      </c>
      <c r="H5" s="79">
        <f>ROUND(E5+G5,2)</f>
        <v>0</v>
      </c>
      <c r="I5" s="79">
        <v>20</v>
      </c>
      <c r="J5" s="79">
        <f>ROUND(H5*I5,0)</f>
        <v>0</v>
      </c>
      <c r="K5" s="87"/>
      <c r="L5" s="87"/>
      <c r="M5" s="87"/>
      <c r="N5" s="87"/>
      <c r="O5" s="87"/>
      <c r="P5" s="87"/>
      <c r="Q5" s="87"/>
    </row>
    <row r="6" ht="29.45" customHeight="1" spans="1:17">
      <c r="A6" s="70">
        <v>4</v>
      </c>
      <c r="B6" s="83" t="s">
        <v>27</v>
      </c>
      <c r="C6" s="71"/>
      <c r="D6" s="71"/>
      <c r="E6" s="70">
        <f>ROUND(D6*0.95,2)</f>
        <v>0</v>
      </c>
      <c r="F6" s="71"/>
      <c r="G6" s="79">
        <f>ROUND(F6*1.53,2)</f>
        <v>0</v>
      </c>
      <c r="H6" s="79">
        <f>ROUND(E6+G6,2)</f>
        <v>0</v>
      </c>
      <c r="I6" s="79">
        <v>20</v>
      </c>
      <c r="J6" s="79">
        <f>ROUND(H6*I6,0)</f>
        <v>0</v>
      </c>
      <c r="K6" s="87"/>
      <c r="L6" s="87"/>
      <c r="M6" s="87"/>
      <c r="N6" s="87"/>
      <c r="O6" s="87"/>
      <c r="P6" s="87"/>
      <c r="Q6" s="87"/>
    </row>
    <row r="7" ht="29.45" customHeight="1" spans="1:17">
      <c r="A7" s="72" t="s">
        <v>33</v>
      </c>
      <c r="B7" s="73"/>
      <c r="C7" s="74">
        <v>0</v>
      </c>
      <c r="D7" s="75">
        <f>SUM(D3:D6)</f>
        <v>0</v>
      </c>
      <c r="E7" s="75">
        <f>SUM(E3:E6)</f>
        <v>0</v>
      </c>
      <c r="F7" s="75">
        <f>SUM(F3:F6)</f>
        <v>0</v>
      </c>
      <c r="G7" s="75">
        <f>SUM(G3:G6)</f>
        <v>0</v>
      </c>
      <c r="H7" s="75">
        <f>SUM(H3:H6)</f>
        <v>0</v>
      </c>
      <c r="I7" s="81"/>
      <c r="J7" s="75">
        <f>SUM(J3:J6)</f>
        <v>0</v>
      </c>
      <c r="K7" s="81">
        <v>220</v>
      </c>
      <c r="L7" s="81">
        <v>10</v>
      </c>
      <c r="M7" s="81">
        <f>K7*L7</f>
        <v>2200</v>
      </c>
      <c r="N7" s="81">
        <v>260</v>
      </c>
      <c r="O7" s="81">
        <v>15</v>
      </c>
      <c r="P7" s="81">
        <f>N7*O7</f>
        <v>3900</v>
      </c>
      <c r="Q7" s="81">
        <f>J7+P7+M7</f>
        <v>6100</v>
      </c>
    </row>
    <row r="8" ht="15.75" spans="1:8">
      <c r="A8" s="76"/>
      <c r="B8" s="76"/>
      <c r="C8" s="44"/>
      <c r="D8" s="76"/>
      <c r="E8" s="76"/>
      <c r="F8" s="76"/>
      <c r="H8" s="67"/>
    </row>
    <row r="9" ht="15.75" spans="1:8">
      <c r="A9" s="76"/>
      <c r="B9" s="76"/>
      <c r="C9" s="44"/>
      <c r="D9" s="76"/>
      <c r="E9" s="76"/>
      <c r="F9" s="76"/>
      <c r="H9" s="67"/>
    </row>
    <row r="10" ht="20.1" customHeight="1" spans="1:8">
      <c r="A10" s="84"/>
      <c r="B10" s="84"/>
      <c r="C10" s="85"/>
      <c r="D10" s="85"/>
      <c r="E10" s="85"/>
      <c r="F10" s="85"/>
      <c r="H10" s="67"/>
    </row>
    <row r="11" spans="1:6">
      <c r="A11" s="85"/>
      <c r="B11" s="85"/>
      <c r="C11" s="85"/>
      <c r="D11" s="85"/>
      <c r="E11" s="85"/>
      <c r="F11" s="85"/>
    </row>
  </sheetData>
  <mergeCells count="2">
    <mergeCell ref="A1:Q1"/>
    <mergeCell ref="A7:B7"/>
  </mergeCells>
  <pageMargins left="0.7" right="0.7" top="0.75" bottom="0.75" header="0.3" footer="0.3"/>
  <pageSetup paperSize="9" scale="75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zoomScale="89" zoomScaleNormal="89" workbookViewId="0">
      <selection activeCell="E10" sqref="E10"/>
    </sheetView>
  </sheetViews>
  <sheetFormatPr defaultColWidth="9" defaultRowHeight="14.25"/>
  <cols>
    <col min="1" max="1" width="7.5" style="82" customWidth="1"/>
    <col min="2" max="2" width="8.36666666666667" style="82" customWidth="1"/>
    <col min="3" max="3" width="6.725" style="82" customWidth="1"/>
    <col min="4" max="5" width="11.5333333333333" style="82" customWidth="1"/>
    <col min="6" max="6" width="12.9666666666667" style="82" customWidth="1"/>
    <col min="7" max="7" width="14.0916666666667" style="82" customWidth="1"/>
    <col min="8" max="8" width="11.6416666666667" style="82" customWidth="1"/>
    <col min="9" max="9" width="7.25833333333333" style="67" customWidth="1"/>
    <col min="10" max="10" width="8.09166666666667" style="67" customWidth="1"/>
    <col min="11" max="11" width="13.5833333333333" style="82" customWidth="1"/>
    <col min="12" max="12" width="6.93333333333333" style="82" customWidth="1"/>
    <col min="13" max="13" width="12.975" style="82" customWidth="1"/>
    <col min="14" max="14" width="11.125" style="82" customWidth="1"/>
    <col min="15" max="15" width="6.225" style="82" customWidth="1"/>
    <col min="16" max="16" width="10.6083333333333" style="82" customWidth="1"/>
    <col min="17" max="17" width="9.39166666666667" style="82" customWidth="1"/>
    <col min="18" max="16384" width="9" style="82"/>
  </cols>
  <sheetData>
    <row r="1" ht="25.5" spans="1:17">
      <c r="A1" s="68" t="s">
        <v>28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="67" customFormat="1" ht="73" customHeight="1" spans="1:17">
      <c r="A2" s="69" t="s">
        <v>1</v>
      </c>
      <c r="B2" s="69" t="s">
        <v>2</v>
      </c>
      <c r="C2" s="69" t="s">
        <v>35</v>
      </c>
      <c r="D2" s="69" t="s">
        <v>4</v>
      </c>
      <c r="E2" s="69" t="s">
        <v>5</v>
      </c>
      <c r="F2" s="69" t="s">
        <v>6</v>
      </c>
      <c r="G2" s="69" t="s">
        <v>7</v>
      </c>
      <c r="H2" s="69" t="s">
        <v>8</v>
      </c>
      <c r="I2" s="69" t="s">
        <v>9</v>
      </c>
      <c r="J2" s="69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4.6" customHeight="1" spans="1:17">
      <c r="A3" s="70">
        <v>1</v>
      </c>
      <c r="B3" s="83" t="s">
        <v>28</v>
      </c>
      <c r="C3" s="83" t="s">
        <v>36</v>
      </c>
      <c r="D3" s="83">
        <v>199</v>
      </c>
      <c r="E3" s="70">
        <f>ROUND(D3*0.95,2)</f>
        <v>189.05</v>
      </c>
      <c r="F3" s="83">
        <v>0</v>
      </c>
      <c r="G3" s="79">
        <f>ROUND(F3*1.53,2)</f>
        <v>0</v>
      </c>
      <c r="H3" s="79">
        <f>ROUND(E3+G3,2)</f>
        <v>189.05</v>
      </c>
      <c r="I3" s="79">
        <v>20</v>
      </c>
      <c r="J3" s="79">
        <f>ROUND(H3*I3,0)</f>
        <v>3781</v>
      </c>
      <c r="K3" s="81"/>
      <c r="L3" s="81"/>
      <c r="M3" s="81"/>
      <c r="N3" s="81"/>
      <c r="O3" s="81"/>
      <c r="P3" s="81"/>
      <c r="Q3" s="81"/>
    </row>
    <row r="4" ht="24.6" customHeight="1" spans="1:17">
      <c r="A4" s="70">
        <v>2</v>
      </c>
      <c r="B4" s="83" t="s">
        <v>28</v>
      </c>
      <c r="C4" s="83"/>
      <c r="D4" s="83"/>
      <c r="E4" s="70">
        <f>ROUND(D4*0.95,2)</f>
        <v>0</v>
      </c>
      <c r="F4" s="83">
        <v>0</v>
      </c>
      <c r="G4" s="79">
        <f>ROUND(F4*1.53,2)</f>
        <v>0</v>
      </c>
      <c r="H4" s="79">
        <f>ROUND(E4+G4,2)</f>
        <v>0</v>
      </c>
      <c r="I4" s="79">
        <v>20</v>
      </c>
      <c r="J4" s="79">
        <f>ROUND(H4*I4,0)</f>
        <v>0</v>
      </c>
      <c r="K4" s="81"/>
      <c r="L4" s="81"/>
      <c r="M4" s="81"/>
      <c r="N4" s="81"/>
      <c r="O4" s="81"/>
      <c r="P4" s="81"/>
      <c r="Q4" s="81"/>
    </row>
    <row r="5" ht="24.6" customHeight="1" spans="1:17">
      <c r="A5" s="70">
        <v>3</v>
      </c>
      <c r="B5" s="83" t="s">
        <v>28</v>
      </c>
      <c r="C5" s="83"/>
      <c r="D5" s="83"/>
      <c r="E5" s="70">
        <f>ROUND(D5*0.95,2)</f>
        <v>0</v>
      </c>
      <c r="F5" s="83"/>
      <c r="G5" s="79">
        <f>ROUND(F5*1.53,2)</f>
        <v>0</v>
      </c>
      <c r="H5" s="79">
        <f>ROUND(E5+G5,2)</f>
        <v>0</v>
      </c>
      <c r="I5" s="79">
        <v>20</v>
      </c>
      <c r="J5" s="79">
        <f>ROUND(H5*I5,0)</f>
        <v>0</v>
      </c>
      <c r="K5" s="81"/>
      <c r="L5" s="81"/>
      <c r="M5" s="81"/>
      <c r="N5" s="81"/>
      <c r="O5" s="81"/>
      <c r="P5" s="81"/>
      <c r="Q5" s="81"/>
    </row>
    <row r="6" ht="24.6" customHeight="1" spans="1:17">
      <c r="A6" s="70">
        <v>4</v>
      </c>
      <c r="B6" s="83" t="s">
        <v>28</v>
      </c>
      <c r="C6" s="83"/>
      <c r="D6" s="83"/>
      <c r="E6" s="70">
        <f>ROUND(D6*0.95,2)</f>
        <v>0</v>
      </c>
      <c r="F6" s="83">
        <v>0</v>
      </c>
      <c r="G6" s="79">
        <f>ROUND(F6*1.53,2)</f>
        <v>0</v>
      </c>
      <c r="H6" s="79">
        <f>ROUND(E6+G6,2)</f>
        <v>0</v>
      </c>
      <c r="I6" s="79">
        <v>20</v>
      </c>
      <c r="J6" s="79">
        <f>ROUND(H6*I6,0)</f>
        <v>0</v>
      </c>
      <c r="K6" s="81"/>
      <c r="L6" s="81"/>
      <c r="M6" s="81"/>
      <c r="N6" s="81"/>
      <c r="O6" s="81"/>
      <c r="P6" s="81"/>
      <c r="Q6" s="81"/>
    </row>
    <row r="7" ht="24.6" customHeight="1" spans="1:17">
      <c r="A7" s="70">
        <v>5</v>
      </c>
      <c r="B7" s="83" t="s">
        <v>28</v>
      </c>
      <c r="C7" s="83"/>
      <c r="D7" s="83"/>
      <c r="E7" s="70">
        <f>ROUND(D7*0.95,2)</f>
        <v>0</v>
      </c>
      <c r="F7" s="83"/>
      <c r="G7" s="79">
        <f>ROUND(F7*1.53,2)</f>
        <v>0</v>
      </c>
      <c r="H7" s="79">
        <f>ROUND(E7+G7,2)</f>
        <v>0</v>
      </c>
      <c r="I7" s="79">
        <v>20</v>
      </c>
      <c r="J7" s="79">
        <f>ROUND(H7*I7,0)</f>
        <v>0</v>
      </c>
      <c r="K7" s="81"/>
      <c r="L7" s="81"/>
      <c r="M7" s="81"/>
      <c r="N7" s="81"/>
      <c r="O7" s="81"/>
      <c r="P7" s="81"/>
      <c r="Q7" s="81"/>
    </row>
    <row r="8" ht="24.6" customHeight="1" spans="1:17">
      <c r="A8" s="86" t="s">
        <v>33</v>
      </c>
      <c r="B8" s="74"/>
      <c r="C8" s="74">
        <v>1</v>
      </c>
      <c r="D8" s="75">
        <f>SUM(D3:D7)</f>
        <v>199</v>
      </c>
      <c r="E8" s="75">
        <f>SUM(E3:E7)</f>
        <v>189.05</v>
      </c>
      <c r="F8" s="75">
        <f>SUM(F3:F7)</f>
        <v>0</v>
      </c>
      <c r="G8" s="75">
        <f>SUM(G3:G7)</f>
        <v>0</v>
      </c>
      <c r="H8" s="75">
        <f>SUM(H3:H7)</f>
        <v>189.05</v>
      </c>
      <c r="I8" s="81"/>
      <c r="J8" s="75">
        <f>SUM(J3:J7)</f>
        <v>3781</v>
      </c>
      <c r="K8" s="81">
        <v>310</v>
      </c>
      <c r="L8" s="81">
        <v>10</v>
      </c>
      <c r="M8" s="81">
        <f>K8*L8</f>
        <v>3100</v>
      </c>
      <c r="N8" s="81">
        <v>370</v>
      </c>
      <c r="O8" s="81">
        <v>15</v>
      </c>
      <c r="P8" s="81">
        <f>N8*O8</f>
        <v>5550</v>
      </c>
      <c r="Q8" s="81">
        <f>J8+M8+P8</f>
        <v>12431</v>
      </c>
    </row>
    <row r="9" ht="15.75" spans="1:8">
      <c r="A9" s="76"/>
      <c r="B9" s="76"/>
      <c r="C9" s="44"/>
      <c r="D9" s="76"/>
      <c r="E9" s="76"/>
      <c r="F9" s="76"/>
      <c r="H9" s="67"/>
    </row>
    <row r="10" ht="15.75" spans="1:8">
      <c r="A10" s="76"/>
      <c r="B10" s="76"/>
      <c r="C10" s="44"/>
      <c r="D10" s="76"/>
      <c r="E10" s="76"/>
      <c r="F10" s="76"/>
      <c r="H10" s="67"/>
    </row>
    <row r="11" ht="20.1" customHeight="1" spans="1:8">
      <c r="A11" s="84"/>
      <c r="B11" s="84"/>
      <c r="C11" s="85"/>
      <c r="D11" s="85"/>
      <c r="E11" s="85"/>
      <c r="F11" s="85"/>
      <c r="H11" s="67"/>
    </row>
    <row r="12" spans="1:6">
      <c r="A12" s="85"/>
      <c r="B12" s="85"/>
      <c r="C12" s="85"/>
      <c r="D12" s="85"/>
      <c r="E12" s="85"/>
      <c r="F12" s="85"/>
    </row>
  </sheetData>
  <mergeCells count="2">
    <mergeCell ref="A1:Q1"/>
    <mergeCell ref="A8:B8"/>
  </mergeCells>
  <conditionalFormatting sqref="C3:C7">
    <cfRule type="duplicateValues" dxfId="0" priority="10"/>
  </conditionalFormatting>
  <pageMargins left="0.7" right="0.7" top="0.75" bottom="0.75" header="0.3" footer="0.3"/>
  <pageSetup paperSize="9" scale="75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zoomScale="75" zoomScaleNormal="75" workbookViewId="0">
      <selection activeCell="M11" sqref="M11"/>
    </sheetView>
  </sheetViews>
  <sheetFormatPr defaultColWidth="9" defaultRowHeight="14.25"/>
  <cols>
    <col min="1" max="1" width="7.375" style="82" customWidth="1"/>
    <col min="2" max="2" width="10.5" style="82" customWidth="1"/>
    <col min="3" max="3" width="8.36666666666667" style="82" customWidth="1"/>
    <col min="4" max="4" width="10.7833333333333" style="82" customWidth="1"/>
    <col min="5" max="5" width="11.275" style="82" customWidth="1"/>
    <col min="6" max="6" width="11.6333333333333" style="82" customWidth="1"/>
    <col min="7" max="7" width="13.1833333333333" style="82" customWidth="1"/>
    <col min="8" max="8" width="10.0916666666667" style="82" customWidth="1"/>
    <col min="9" max="9" width="8.23333333333333" style="67" customWidth="1"/>
    <col min="10" max="10" width="10.125" style="67" customWidth="1"/>
    <col min="11" max="11" width="12.975" style="82" customWidth="1"/>
    <col min="12" max="12" width="9" style="82"/>
    <col min="13" max="13" width="12.3666666666667" style="82" customWidth="1"/>
    <col min="14" max="14" width="11.875" style="82" customWidth="1"/>
    <col min="15" max="15" width="6.9" style="82" customWidth="1"/>
    <col min="16" max="16" width="10.425" style="82" customWidth="1"/>
    <col min="17" max="17" width="10.7916666666667" style="82" customWidth="1"/>
    <col min="18" max="16384" width="9" style="82"/>
  </cols>
  <sheetData>
    <row r="1" ht="25.5" spans="1:17">
      <c r="A1" s="68" t="s">
        <v>29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="67" customFormat="1" ht="62" customHeight="1" spans="1:17">
      <c r="A2" s="69" t="s">
        <v>1</v>
      </c>
      <c r="B2" s="69" t="s">
        <v>2</v>
      </c>
      <c r="C2" s="69" t="s">
        <v>35</v>
      </c>
      <c r="D2" s="69" t="s">
        <v>4</v>
      </c>
      <c r="E2" s="69" t="s">
        <v>5</v>
      </c>
      <c r="F2" s="69" t="s">
        <v>6</v>
      </c>
      <c r="G2" s="69" t="s">
        <v>7</v>
      </c>
      <c r="H2" s="69" t="s">
        <v>8</v>
      </c>
      <c r="I2" s="69" t="s">
        <v>9</v>
      </c>
      <c r="J2" s="69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1.6" customHeight="1" spans="1:17">
      <c r="A3" s="70">
        <v>1</v>
      </c>
      <c r="B3" s="83" t="s">
        <v>29</v>
      </c>
      <c r="C3" s="71"/>
      <c r="D3" s="83"/>
      <c r="E3" s="70">
        <f>ROUND(D3*0.95,2)</f>
        <v>0</v>
      </c>
      <c r="F3" s="83"/>
      <c r="G3" s="79">
        <f>ROUND(F3*1.53,2)</f>
        <v>0</v>
      </c>
      <c r="H3" s="79">
        <f>ROUND(E3+G3,2)</f>
        <v>0</v>
      </c>
      <c r="I3" s="79">
        <v>20</v>
      </c>
      <c r="J3" s="79">
        <f>ROUND(H3*I3,0)</f>
        <v>0</v>
      </c>
      <c r="K3" s="81"/>
      <c r="L3" s="81"/>
      <c r="M3" s="81"/>
      <c r="N3" s="81"/>
      <c r="O3" s="81"/>
      <c r="P3" s="81"/>
      <c r="Q3" s="81"/>
    </row>
    <row r="4" ht="21.6" customHeight="1" spans="1:17">
      <c r="A4" s="70">
        <v>2</v>
      </c>
      <c r="B4" s="83" t="s">
        <v>29</v>
      </c>
      <c r="C4" s="71"/>
      <c r="D4" s="83"/>
      <c r="E4" s="70">
        <f>ROUND(D4*0.95,2)</f>
        <v>0</v>
      </c>
      <c r="F4" s="83"/>
      <c r="G4" s="79">
        <f>ROUND(F4*1.53,2)</f>
        <v>0</v>
      </c>
      <c r="H4" s="79">
        <f>ROUND(E4+G4,2)</f>
        <v>0</v>
      </c>
      <c r="I4" s="79">
        <v>20</v>
      </c>
      <c r="J4" s="79">
        <f>ROUND(H4*I4,0)</f>
        <v>0</v>
      </c>
      <c r="K4" s="81"/>
      <c r="L4" s="81"/>
      <c r="M4" s="81"/>
      <c r="N4" s="81"/>
      <c r="O4" s="81"/>
      <c r="P4" s="81"/>
      <c r="Q4" s="81"/>
    </row>
    <row r="5" ht="21.6" customHeight="1" spans="1:17">
      <c r="A5" s="70">
        <v>3</v>
      </c>
      <c r="B5" s="83" t="s">
        <v>29</v>
      </c>
      <c r="C5" s="71"/>
      <c r="D5" s="83"/>
      <c r="E5" s="70">
        <f>ROUND(D5*0.95,2)</f>
        <v>0</v>
      </c>
      <c r="F5" s="83"/>
      <c r="G5" s="79">
        <f>ROUND(F5*1.53,2)</f>
        <v>0</v>
      </c>
      <c r="H5" s="79">
        <f>ROUND(E5+G5,2)</f>
        <v>0</v>
      </c>
      <c r="I5" s="79">
        <v>20</v>
      </c>
      <c r="J5" s="79">
        <f>ROUND(H5*I5,0)</f>
        <v>0</v>
      </c>
      <c r="K5" s="81"/>
      <c r="L5" s="81"/>
      <c r="M5" s="81"/>
      <c r="N5" s="81"/>
      <c r="O5" s="81"/>
      <c r="P5" s="81"/>
      <c r="Q5" s="81"/>
    </row>
    <row r="6" ht="21.6" customHeight="1" spans="1:17">
      <c r="A6" s="70">
        <v>4</v>
      </c>
      <c r="B6" s="83" t="s">
        <v>29</v>
      </c>
      <c r="C6" s="71"/>
      <c r="D6" s="83"/>
      <c r="E6" s="70">
        <f>ROUND(D6*0.95,2)</f>
        <v>0</v>
      </c>
      <c r="F6" s="83"/>
      <c r="G6" s="79">
        <f>ROUND(F6*1.53,2)</f>
        <v>0</v>
      </c>
      <c r="H6" s="79">
        <f>ROUND(E6+G6,2)</f>
        <v>0</v>
      </c>
      <c r="I6" s="79">
        <v>20</v>
      </c>
      <c r="J6" s="79">
        <f>ROUND(H6*I6,0)</f>
        <v>0</v>
      </c>
      <c r="K6" s="81"/>
      <c r="L6" s="81"/>
      <c r="M6" s="81"/>
      <c r="N6" s="81"/>
      <c r="O6" s="81"/>
      <c r="P6" s="81"/>
      <c r="Q6" s="81"/>
    </row>
    <row r="7" ht="21.6" customHeight="1" spans="1:17">
      <c r="A7" s="70">
        <v>5</v>
      </c>
      <c r="B7" s="83" t="s">
        <v>29</v>
      </c>
      <c r="C7" s="71"/>
      <c r="D7" s="83"/>
      <c r="E7" s="70">
        <f>ROUND(D7*0.95,2)</f>
        <v>0</v>
      </c>
      <c r="F7" s="83"/>
      <c r="G7" s="79">
        <f>ROUND(F7*1.53,2)</f>
        <v>0</v>
      </c>
      <c r="H7" s="79">
        <f>ROUND(E7+G7,2)</f>
        <v>0</v>
      </c>
      <c r="I7" s="79">
        <v>20</v>
      </c>
      <c r="J7" s="79">
        <f>ROUND(H7*I7,0)</f>
        <v>0</v>
      </c>
      <c r="K7" s="81"/>
      <c r="L7" s="81"/>
      <c r="M7" s="81"/>
      <c r="N7" s="81"/>
      <c r="O7" s="81"/>
      <c r="P7" s="81"/>
      <c r="Q7" s="81"/>
    </row>
    <row r="8" ht="21.6" customHeight="1" spans="1:17">
      <c r="A8" s="72" t="s">
        <v>33</v>
      </c>
      <c r="B8" s="73"/>
      <c r="C8" s="74">
        <v>0</v>
      </c>
      <c r="D8" s="75">
        <f>SUM(D3:D7)</f>
        <v>0</v>
      </c>
      <c r="E8" s="75">
        <f>SUM(E3:E7)</f>
        <v>0</v>
      </c>
      <c r="F8" s="75">
        <f>SUM(F3:F7)</f>
        <v>0</v>
      </c>
      <c r="G8" s="75">
        <f>SUM(G3:G7)</f>
        <v>0</v>
      </c>
      <c r="H8" s="75">
        <f>SUM(H3:H7)</f>
        <v>0</v>
      </c>
      <c r="I8" s="81"/>
      <c r="J8" s="75">
        <f>SUM(J3:J7)</f>
        <v>0</v>
      </c>
      <c r="K8" s="81">
        <v>290</v>
      </c>
      <c r="L8" s="81">
        <v>10</v>
      </c>
      <c r="M8" s="81">
        <f>K8*L8</f>
        <v>2900</v>
      </c>
      <c r="N8" s="81">
        <v>270</v>
      </c>
      <c r="O8" s="81">
        <v>15</v>
      </c>
      <c r="P8" s="81">
        <f>N8*O8</f>
        <v>4050</v>
      </c>
      <c r="Q8" s="81">
        <f>J8+M8+P8</f>
        <v>6950</v>
      </c>
    </row>
    <row r="9" ht="15.75" spans="1:8">
      <c r="A9" s="76"/>
      <c r="B9" s="76"/>
      <c r="C9" s="44"/>
      <c r="D9" s="76"/>
      <c r="E9" s="76"/>
      <c r="F9" s="76"/>
      <c r="H9" s="67"/>
    </row>
    <row r="10" ht="15.75" spans="1:8">
      <c r="A10" s="76"/>
      <c r="B10" s="76"/>
      <c r="C10" s="44"/>
      <c r="D10" s="76"/>
      <c r="E10" s="76"/>
      <c r="F10" s="76"/>
      <c r="H10" s="67"/>
    </row>
    <row r="11" ht="20.1" customHeight="1" spans="1:8">
      <c r="A11" s="84"/>
      <c r="B11" s="84"/>
      <c r="C11" s="85"/>
      <c r="D11" s="85"/>
      <c r="E11" s="85"/>
      <c r="F11" s="85"/>
      <c r="H11" s="67"/>
    </row>
    <row r="12" spans="1:6">
      <c r="A12" s="85"/>
      <c r="B12" s="85"/>
      <c r="C12" s="85"/>
      <c r="D12" s="85"/>
      <c r="E12" s="85"/>
      <c r="F12" s="85"/>
    </row>
  </sheetData>
  <mergeCells count="2">
    <mergeCell ref="A1:Q1"/>
    <mergeCell ref="A8:B8"/>
  </mergeCells>
  <pageMargins left="0.7" right="0.7" top="0.75" bottom="0.75" header="0.3" footer="0.3"/>
  <pageSetup paperSize="9" scale="75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zoomScale="83" zoomScaleNormal="83" workbookViewId="0">
      <selection activeCell="K13" sqref="K13"/>
    </sheetView>
  </sheetViews>
  <sheetFormatPr defaultColWidth="9" defaultRowHeight="14.25"/>
  <cols>
    <col min="1" max="1" width="7.375" style="67" customWidth="1"/>
    <col min="2" max="2" width="10.375" style="67" customWidth="1"/>
    <col min="3" max="3" width="7.45833333333333" style="67" customWidth="1"/>
    <col min="4" max="4" width="11.175" style="67" customWidth="1"/>
    <col min="5" max="5" width="11.4916666666667" style="67" customWidth="1"/>
    <col min="6" max="6" width="11.6083333333333" style="67" customWidth="1"/>
    <col min="7" max="7" width="12.4833333333333" style="67" customWidth="1"/>
    <col min="8" max="8" width="10.725" style="67" customWidth="1"/>
    <col min="9" max="10" width="10.125" style="67" customWidth="1"/>
    <col min="11" max="11" width="12.6916666666667" style="67" customWidth="1"/>
    <col min="12" max="12" width="9" style="67"/>
    <col min="13" max="13" width="13.3583333333333" style="67" customWidth="1"/>
    <col min="14" max="14" width="11.3833333333333" style="67" customWidth="1"/>
    <col min="15" max="16384" width="9" style="67"/>
  </cols>
  <sheetData>
    <row r="1" ht="25.5" spans="1:17">
      <c r="A1" s="68" t="s">
        <v>30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ht="67" customHeight="1" spans="1:17">
      <c r="A2" s="69" t="s">
        <v>1</v>
      </c>
      <c r="B2" s="69" t="s">
        <v>2</v>
      </c>
      <c r="C2" s="69" t="s">
        <v>35</v>
      </c>
      <c r="D2" s="69" t="s">
        <v>4</v>
      </c>
      <c r="E2" s="69" t="s">
        <v>5</v>
      </c>
      <c r="F2" s="69" t="s">
        <v>6</v>
      </c>
      <c r="G2" s="69" t="s">
        <v>7</v>
      </c>
      <c r="H2" s="69" t="s">
        <v>8</v>
      </c>
      <c r="I2" s="69" t="s">
        <v>9</v>
      </c>
      <c r="J2" s="69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2.7" customHeight="1" spans="1:17">
      <c r="A3" s="70">
        <v>1</v>
      </c>
      <c r="B3" s="71" t="s">
        <v>30</v>
      </c>
      <c r="C3" s="71"/>
      <c r="D3" s="71"/>
      <c r="E3" s="36">
        <f>ROUND(D3*0.95,2)</f>
        <v>0</v>
      </c>
      <c r="F3" s="71"/>
      <c r="G3" s="79">
        <f>ROUND(F3*1.53,2)</f>
        <v>0</v>
      </c>
      <c r="H3" s="79">
        <f>ROUND(E3+G3,2)</f>
        <v>0</v>
      </c>
      <c r="I3" s="79">
        <v>20</v>
      </c>
      <c r="J3" s="79">
        <f>ROUND(H3*I3,0)</f>
        <v>0</v>
      </c>
      <c r="K3" s="80"/>
      <c r="L3" s="80"/>
      <c r="M3" s="80"/>
      <c r="N3" s="80"/>
      <c r="O3" s="80"/>
      <c r="P3" s="80"/>
      <c r="Q3" s="80"/>
    </row>
    <row r="4" ht="22.7" customHeight="1" spans="1:17">
      <c r="A4" s="70">
        <v>2</v>
      </c>
      <c r="B4" s="71" t="s">
        <v>30</v>
      </c>
      <c r="C4" s="71"/>
      <c r="D4" s="71"/>
      <c r="E4" s="36">
        <f>ROUND(D4*0.95,2)</f>
        <v>0</v>
      </c>
      <c r="F4" s="71"/>
      <c r="G4" s="79">
        <f>ROUND(F4*1.53,2)</f>
        <v>0</v>
      </c>
      <c r="H4" s="79">
        <f>ROUND(E4+G4,2)</f>
        <v>0</v>
      </c>
      <c r="I4" s="79">
        <v>20</v>
      </c>
      <c r="J4" s="79">
        <f>ROUND(H4*I4,0)</f>
        <v>0</v>
      </c>
      <c r="K4" s="80"/>
      <c r="L4" s="80"/>
      <c r="M4" s="80"/>
      <c r="N4" s="80"/>
      <c r="O4" s="80"/>
      <c r="P4" s="80"/>
      <c r="Q4" s="80"/>
    </row>
    <row r="5" ht="22.7" customHeight="1" spans="1:17">
      <c r="A5" s="70">
        <v>3</v>
      </c>
      <c r="B5" s="71" t="s">
        <v>30</v>
      </c>
      <c r="C5" s="71"/>
      <c r="D5" s="71"/>
      <c r="E5" s="36">
        <f>ROUND(D5*0.95,2)</f>
        <v>0</v>
      </c>
      <c r="F5" s="71"/>
      <c r="G5" s="79">
        <f>ROUND(F5*1.53,2)</f>
        <v>0</v>
      </c>
      <c r="H5" s="79">
        <f>ROUND(E5+G5,2)</f>
        <v>0</v>
      </c>
      <c r="I5" s="79">
        <v>20</v>
      </c>
      <c r="J5" s="79">
        <f>ROUND(H5*I5,0)</f>
        <v>0</v>
      </c>
      <c r="K5" s="80"/>
      <c r="L5" s="80"/>
      <c r="M5" s="80"/>
      <c r="N5" s="80"/>
      <c r="O5" s="80"/>
      <c r="P5" s="80"/>
      <c r="Q5" s="80"/>
    </row>
    <row r="6" ht="22.7" customHeight="1" spans="1:17">
      <c r="A6" s="70">
        <v>4</v>
      </c>
      <c r="B6" s="71" t="s">
        <v>30</v>
      </c>
      <c r="C6" s="71"/>
      <c r="D6" s="71"/>
      <c r="E6" s="36">
        <f>ROUND(D6*0.95,2)</f>
        <v>0</v>
      </c>
      <c r="F6" s="71"/>
      <c r="G6" s="79">
        <f>ROUND(F6*1.53,2)</f>
        <v>0</v>
      </c>
      <c r="H6" s="79">
        <f>ROUND(E6+G6,2)</f>
        <v>0</v>
      </c>
      <c r="I6" s="79">
        <v>20</v>
      </c>
      <c r="J6" s="79">
        <f>ROUND(H6*I6,0)</f>
        <v>0</v>
      </c>
      <c r="K6" s="80"/>
      <c r="L6" s="80"/>
      <c r="M6" s="80"/>
      <c r="N6" s="80"/>
      <c r="O6" s="80"/>
      <c r="P6" s="80"/>
      <c r="Q6" s="80"/>
    </row>
    <row r="7" ht="22.7" customHeight="1" spans="1:17">
      <c r="A7" s="70">
        <v>5</v>
      </c>
      <c r="B7" s="71" t="s">
        <v>30</v>
      </c>
      <c r="C7" s="71"/>
      <c r="D7" s="71"/>
      <c r="E7" s="36">
        <f>ROUND(D7*0.95,2)</f>
        <v>0</v>
      </c>
      <c r="F7" s="71"/>
      <c r="G7" s="79">
        <f>ROUND(F7*1.53,2)</f>
        <v>0</v>
      </c>
      <c r="H7" s="79">
        <f>ROUND(E7+G7,2)</f>
        <v>0</v>
      </c>
      <c r="I7" s="79">
        <v>20</v>
      </c>
      <c r="J7" s="79">
        <f>ROUND(H7*I7,0)</f>
        <v>0</v>
      </c>
      <c r="K7" s="80"/>
      <c r="L7" s="80"/>
      <c r="M7" s="80"/>
      <c r="N7" s="80"/>
      <c r="O7" s="80"/>
      <c r="P7" s="80"/>
      <c r="Q7" s="80"/>
    </row>
    <row r="8" ht="22.7" customHeight="1" spans="1:17">
      <c r="A8" s="72" t="s">
        <v>33</v>
      </c>
      <c r="B8" s="73"/>
      <c r="C8" s="74"/>
      <c r="D8" s="75">
        <f>SUM(D3:D7)</f>
        <v>0</v>
      </c>
      <c r="E8" s="75">
        <f>SUM(E3:E7)</f>
        <v>0</v>
      </c>
      <c r="F8" s="75">
        <f>SUM(F3:F7)</f>
        <v>0</v>
      </c>
      <c r="G8" s="75">
        <f>SUM(G3:G7)</f>
        <v>0</v>
      </c>
      <c r="H8" s="75">
        <f>SUM(H3:H7)</f>
        <v>0</v>
      </c>
      <c r="I8" s="81"/>
      <c r="J8" s="75">
        <f>SUM(J3:J7)</f>
        <v>0</v>
      </c>
      <c r="K8" s="81">
        <v>210</v>
      </c>
      <c r="L8" s="81">
        <v>10</v>
      </c>
      <c r="M8" s="81">
        <f>K8*L8</f>
        <v>2100</v>
      </c>
      <c r="N8" s="81">
        <v>320</v>
      </c>
      <c r="O8" s="81">
        <v>15</v>
      </c>
      <c r="P8" s="81">
        <f>N8*O8</f>
        <v>4800</v>
      </c>
      <c r="Q8" s="81">
        <f>J8+M8+P8</f>
        <v>6900</v>
      </c>
    </row>
    <row r="9" ht="15.75" spans="1:6">
      <c r="A9" s="76"/>
      <c r="B9" s="76"/>
      <c r="C9" s="44"/>
      <c r="D9" s="76"/>
      <c r="E9" s="76"/>
      <c r="F9" s="76"/>
    </row>
    <row r="10" ht="15.75" spans="1:6">
      <c r="A10" s="76"/>
      <c r="B10" s="76"/>
      <c r="C10" s="44"/>
      <c r="D10" s="76"/>
      <c r="E10" s="76"/>
      <c r="F10" s="76"/>
    </row>
    <row r="11" ht="20.1" customHeight="1" spans="1:6">
      <c r="A11" s="77"/>
      <c r="B11" s="77"/>
      <c r="C11" s="78"/>
      <c r="D11" s="78"/>
      <c r="E11" s="78"/>
      <c r="F11" s="78"/>
    </row>
    <row r="12" spans="1:6">
      <c r="A12" s="78"/>
      <c r="B12" s="78"/>
      <c r="C12" s="78"/>
      <c r="D12" s="78"/>
      <c r="E12" s="78"/>
      <c r="F12" s="78"/>
    </row>
  </sheetData>
  <mergeCells count="2">
    <mergeCell ref="A1:Q1"/>
    <mergeCell ref="A8:B8"/>
  </mergeCells>
  <pageMargins left="0.7" right="0.7" top="0.75" bottom="0.75" header="0.3" footer="0.3"/>
  <pageSetup paperSize="9" scale="75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zoomScale="87" zoomScaleNormal="87" workbookViewId="0">
      <selection activeCell="K13" sqref="K13"/>
    </sheetView>
  </sheetViews>
  <sheetFormatPr defaultColWidth="9" defaultRowHeight="14.25"/>
  <cols>
    <col min="1" max="1" width="7.375" style="52" customWidth="1"/>
    <col min="2" max="3" width="9" style="52"/>
    <col min="4" max="4" width="10.4416666666667" style="52" customWidth="1"/>
    <col min="5" max="5" width="10.8666666666667" style="52" customWidth="1"/>
    <col min="6" max="6" width="11.8083333333333" style="51" customWidth="1"/>
    <col min="7" max="7" width="13.5833333333333" style="52" customWidth="1"/>
    <col min="8" max="8" width="12.225" style="52" customWidth="1"/>
    <col min="9" max="9" width="7.81666666666667" style="51" customWidth="1"/>
    <col min="10" max="10" width="9.625" style="51" customWidth="1"/>
    <col min="11" max="11" width="13.8166666666667" style="52" customWidth="1"/>
    <col min="12" max="12" width="9" style="52"/>
    <col min="13" max="13" width="12.325" style="52" customWidth="1"/>
    <col min="14" max="14" width="10.7666666666667" style="52" customWidth="1"/>
    <col min="15" max="16384" width="9" style="52"/>
  </cols>
  <sheetData>
    <row r="1" ht="25.5" spans="1:17">
      <c r="A1" s="53" t="s">
        <v>31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="51" customFormat="1" ht="58" customHeight="1" spans="1:17">
      <c r="A2" s="47" t="s">
        <v>1</v>
      </c>
      <c r="B2" s="47" t="s">
        <v>2</v>
      </c>
      <c r="C2" s="47" t="s">
        <v>35</v>
      </c>
      <c r="D2" s="47" t="s">
        <v>4</v>
      </c>
      <c r="E2" s="47" t="s">
        <v>5</v>
      </c>
      <c r="F2" s="47" t="s">
        <v>6</v>
      </c>
      <c r="G2" s="47" t="s">
        <v>7</v>
      </c>
      <c r="H2" s="47" t="s">
        <v>8</v>
      </c>
      <c r="I2" s="47" t="s">
        <v>9</v>
      </c>
      <c r="J2" s="47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6.45" customHeight="1" spans="1:17">
      <c r="A3" s="54">
        <v>1</v>
      </c>
      <c r="B3" s="55" t="s">
        <v>31</v>
      </c>
      <c r="C3" s="55"/>
      <c r="D3" s="6"/>
      <c r="E3" s="54">
        <f t="shared" ref="E3:E8" si="0">D3*0.95</f>
        <v>0</v>
      </c>
      <c r="F3" s="64">
        <v>0</v>
      </c>
      <c r="G3" s="64">
        <f>ROUND(F3*1.53,2)</f>
        <v>0</v>
      </c>
      <c r="H3" s="64">
        <f>ROUND(E3+G3,2)</f>
        <v>0</v>
      </c>
      <c r="I3" s="64">
        <v>20</v>
      </c>
      <c r="J3" s="64">
        <f t="shared" ref="J3:J8" si="1">ROUND(H3*I3,0)</f>
        <v>0</v>
      </c>
      <c r="K3" s="66"/>
      <c r="L3" s="66"/>
      <c r="M3" s="66"/>
      <c r="N3" s="66"/>
      <c r="O3" s="66"/>
      <c r="P3" s="66"/>
      <c r="Q3" s="66"/>
    </row>
    <row r="4" ht="26.45" customHeight="1" spans="1:17">
      <c r="A4" s="54">
        <v>2</v>
      </c>
      <c r="B4" s="55" t="s">
        <v>31</v>
      </c>
      <c r="C4" s="55"/>
      <c r="D4" s="6"/>
      <c r="E4" s="54">
        <f t="shared" si="0"/>
        <v>0</v>
      </c>
      <c r="F4" s="64"/>
      <c r="G4" s="64">
        <f t="shared" ref="G4:G8" si="2">ROUND(F4*1.53,2)</f>
        <v>0</v>
      </c>
      <c r="H4" s="64">
        <f t="shared" ref="H4:H8" si="3">ROUND(E4+G4,2)</f>
        <v>0</v>
      </c>
      <c r="I4" s="64">
        <v>20</v>
      </c>
      <c r="J4" s="64">
        <f t="shared" si="1"/>
        <v>0</v>
      </c>
      <c r="K4" s="66"/>
      <c r="L4" s="66"/>
      <c r="M4" s="66"/>
      <c r="N4" s="66"/>
      <c r="O4" s="66"/>
      <c r="P4" s="66"/>
      <c r="Q4" s="66"/>
    </row>
    <row r="5" ht="26.45" customHeight="1" spans="1:17">
      <c r="A5" s="54">
        <v>3</v>
      </c>
      <c r="B5" s="55" t="s">
        <v>31</v>
      </c>
      <c r="C5" s="55"/>
      <c r="D5" s="6"/>
      <c r="E5" s="54">
        <f t="shared" si="0"/>
        <v>0</v>
      </c>
      <c r="F5" s="64"/>
      <c r="G5" s="64">
        <f t="shared" si="2"/>
        <v>0</v>
      </c>
      <c r="H5" s="64">
        <f t="shared" si="3"/>
        <v>0</v>
      </c>
      <c r="I5" s="64">
        <v>20</v>
      </c>
      <c r="J5" s="64">
        <f t="shared" si="1"/>
        <v>0</v>
      </c>
      <c r="K5" s="66"/>
      <c r="L5" s="66"/>
      <c r="M5" s="66"/>
      <c r="N5" s="66"/>
      <c r="O5" s="66"/>
      <c r="P5" s="66"/>
      <c r="Q5" s="66"/>
    </row>
    <row r="6" ht="26.45" customHeight="1" spans="1:17">
      <c r="A6" s="54">
        <v>4</v>
      </c>
      <c r="B6" s="55" t="s">
        <v>31</v>
      </c>
      <c r="C6" s="55"/>
      <c r="D6" s="6"/>
      <c r="E6" s="54">
        <f t="shared" si="0"/>
        <v>0</v>
      </c>
      <c r="F6" s="55"/>
      <c r="G6" s="64">
        <f t="shared" si="2"/>
        <v>0</v>
      </c>
      <c r="H6" s="64">
        <f t="shared" si="3"/>
        <v>0</v>
      </c>
      <c r="I6" s="64">
        <v>20</v>
      </c>
      <c r="J6" s="64">
        <f t="shared" si="1"/>
        <v>0</v>
      </c>
      <c r="K6" s="66"/>
      <c r="L6" s="66"/>
      <c r="M6" s="66"/>
      <c r="N6" s="66"/>
      <c r="O6" s="66"/>
      <c r="P6" s="66"/>
      <c r="Q6" s="66"/>
    </row>
    <row r="7" ht="26.45" customHeight="1" spans="1:17">
      <c r="A7" s="54">
        <v>5</v>
      </c>
      <c r="B7" s="55" t="s">
        <v>31</v>
      </c>
      <c r="C7" s="56"/>
      <c r="D7" s="6"/>
      <c r="E7" s="54">
        <f t="shared" si="0"/>
        <v>0</v>
      </c>
      <c r="F7" s="55"/>
      <c r="G7" s="64">
        <f t="shared" si="2"/>
        <v>0</v>
      </c>
      <c r="H7" s="64">
        <f t="shared" si="3"/>
        <v>0</v>
      </c>
      <c r="I7" s="64">
        <v>20</v>
      </c>
      <c r="J7" s="64">
        <f t="shared" si="1"/>
        <v>0</v>
      </c>
      <c r="K7" s="66"/>
      <c r="L7" s="66"/>
      <c r="M7" s="66"/>
      <c r="N7" s="66"/>
      <c r="O7" s="66"/>
      <c r="P7" s="66"/>
      <c r="Q7" s="66"/>
    </row>
    <row r="8" ht="26.45" customHeight="1" spans="1:17">
      <c r="A8" s="54">
        <v>6</v>
      </c>
      <c r="B8" s="55" t="s">
        <v>31</v>
      </c>
      <c r="C8" s="56"/>
      <c r="D8" s="6"/>
      <c r="E8" s="54">
        <f t="shared" si="0"/>
        <v>0</v>
      </c>
      <c r="F8" s="55"/>
      <c r="G8" s="64">
        <f t="shared" si="2"/>
        <v>0</v>
      </c>
      <c r="H8" s="64">
        <f t="shared" si="3"/>
        <v>0</v>
      </c>
      <c r="I8" s="64">
        <v>20</v>
      </c>
      <c r="J8" s="64">
        <f t="shared" si="1"/>
        <v>0</v>
      </c>
      <c r="K8" s="66"/>
      <c r="L8" s="66"/>
      <c r="M8" s="66"/>
      <c r="N8" s="66"/>
      <c r="O8" s="66"/>
      <c r="P8" s="66"/>
      <c r="Q8" s="66"/>
    </row>
    <row r="9" ht="26.45" customHeight="1" spans="1:17">
      <c r="A9" s="57" t="s">
        <v>33</v>
      </c>
      <c r="B9" s="58"/>
      <c r="C9" s="59">
        <v>0</v>
      </c>
      <c r="D9" s="60">
        <f>SUM(D3:D8)</f>
        <v>0</v>
      </c>
      <c r="E9" s="60">
        <f>SUM(E3:E8)</f>
        <v>0</v>
      </c>
      <c r="F9" s="60">
        <f>SUM(F3:F8)</f>
        <v>0</v>
      </c>
      <c r="G9" s="60">
        <f>SUM(G3:G8)</f>
        <v>0</v>
      </c>
      <c r="H9" s="60">
        <f>SUM(H3:H8)</f>
        <v>0</v>
      </c>
      <c r="I9" s="66"/>
      <c r="J9" s="60">
        <f>SUM(J3:J8)</f>
        <v>0</v>
      </c>
      <c r="K9" s="66">
        <v>350</v>
      </c>
      <c r="L9" s="66">
        <v>10</v>
      </c>
      <c r="M9" s="66">
        <f>K9*L9</f>
        <v>3500</v>
      </c>
      <c r="N9" s="66">
        <v>330</v>
      </c>
      <c r="O9" s="66">
        <v>15</v>
      </c>
      <c r="P9" s="66">
        <f>N9*O9</f>
        <v>4950</v>
      </c>
      <c r="Q9" s="66">
        <f>J9+M9+P9</f>
        <v>8450</v>
      </c>
    </row>
    <row r="10" ht="18" customHeight="1" spans="1:8">
      <c r="A10" s="61"/>
      <c r="B10" s="61"/>
      <c r="C10" s="62"/>
      <c r="D10" s="61"/>
      <c r="E10" s="61"/>
      <c r="F10" s="61"/>
      <c r="H10" s="51"/>
    </row>
    <row r="11" ht="18" customHeight="1" spans="1:8">
      <c r="A11" s="61"/>
      <c r="B11" s="61"/>
      <c r="C11" s="62"/>
      <c r="D11" s="61"/>
      <c r="E11" s="61"/>
      <c r="F11" s="61"/>
      <c r="H11" s="51"/>
    </row>
    <row r="12" ht="18" customHeight="1" spans="1:8">
      <c r="A12" s="63"/>
      <c r="B12" s="63"/>
      <c r="C12" s="63"/>
      <c r="D12" s="63"/>
      <c r="E12" s="63"/>
      <c r="F12" s="65"/>
      <c r="H12" s="51"/>
    </row>
    <row r="13" ht="18" customHeight="1" spans="1:6">
      <c r="A13" s="63"/>
      <c r="B13" s="63"/>
      <c r="C13" s="63"/>
      <c r="D13" s="63"/>
      <c r="E13" s="63"/>
      <c r="F13" s="65"/>
    </row>
    <row r="14" ht="18" customHeight="1"/>
    <row r="15" ht="18" customHeight="1"/>
    <row r="16" ht="18" customHeight="1"/>
  </sheetData>
  <mergeCells count="2">
    <mergeCell ref="A1:Q1"/>
    <mergeCell ref="A9:B9"/>
  </mergeCells>
  <pageMargins left="0.7" right="0.7" top="0.75" bottom="0.75" header="0.3" footer="0.3"/>
  <pageSetup paperSize="9" scale="75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zoomScale="82" zoomScaleNormal="82" workbookViewId="0">
      <selection activeCell="H13" sqref="H13"/>
    </sheetView>
  </sheetViews>
  <sheetFormatPr defaultColWidth="9" defaultRowHeight="14.25"/>
  <cols>
    <col min="1" max="1" width="6.125" style="33" customWidth="1"/>
    <col min="2" max="2" width="10.5" style="33" customWidth="1"/>
    <col min="3" max="3" width="9.30833333333333" style="33" customWidth="1"/>
    <col min="4" max="4" width="12.075" style="33" customWidth="1"/>
    <col min="5" max="5" width="12.7416666666667" style="33" customWidth="1"/>
    <col min="6" max="6" width="10.4166666666667" style="33" customWidth="1"/>
    <col min="7" max="7" width="13.9666666666667" style="33" customWidth="1"/>
    <col min="8" max="8" width="11.7416666666667" style="33" customWidth="1"/>
    <col min="9" max="9" width="7.30833333333333" style="33" customWidth="1"/>
    <col min="10" max="10" width="9.2" style="33" customWidth="1"/>
    <col min="11" max="11" width="12.0833333333333" style="33" customWidth="1"/>
    <col min="12" max="12" width="6.53333333333333" style="33" customWidth="1"/>
    <col min="13" max="13" width="13.4083333333333" style="33" customWidth="1"/>
    <col min="14" max="14" width="11.3083333333333" style="33" customWidth="1"/>
    <col min="15" max="15" width="6.86666666666667" style="33" customWidth="1"/>
    <col min="16" max="16" width="9.64166666666667" style="33" customWidth="1"/>
    <col min="17" max="17" width="8.86666666666667" style="33" customWidth="1"/>
    <col min="18" max="16384" width="9" style="33"/>
  </cols>
  <sheetData>
    <row r="1" ht="25.5" spans="1:17">
      <c r="A1" s="34" t="s">
        <v>37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</row>
    <row r="2" ht="73" customHeight="1" spans="1:17">
      <c r="A2" s="35" t="s">
        <v>1</v>
      </c>
      <c r="B2" s="35" t="s">
        <v>2</v>
      </c>
      <c r="C2" s="35" t="s">
        <v>35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  <c r="J2" s="35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19.35" customHeight="1" spans="1:17">
      <c r="A3" s="36">
        <v>1</v>
      </c>
      <c r="B3" s="37" t="s">
        <v>37</v>
      </c>
      <c r="C3" s="38"/>
      <c r="D3" s="37"/>
      <c r="E3" s="36">
        <f>ROUND(D3*0.95,2)</f>
        <v>0</v>
      </c>
      <c r="F3" s="37"/>
      <c r="G3" s="46">
        <f>ROUND(F3*1.53,2)</f>
        <v>0</v>
      </c>
      <c r="H3" s="46">
        <f>ROUND(E3+G3,2)</f>
        <v>0</v>
      </c>
      <c r="I3" s="46">
        <v>20</v>
      </c>
      <c r="J3" s="46">
        <f>ROUND(H3*I3,0)</f>
        <v>0</v>
      </c>
      <c r="K3" s="46"/>
      <c r="L3" s="46"/>
      <c r="M3" s="46"/>
      <c r="N3" s="46"/>
      <c r="O3" s="46"/>
      <c r="P3" s="46"/>
      <c r="Q3" s="46"/>
    </row>
    <row r="4" ht="19.35" customHeight="1" spans="1:17">
      <c r="A4" s="36">
        <v>2</v>
      </c>
      <c r="B4" s="37" t="s">
        <v>37</v>
      </c>
      <c r="C4" s="38"/>
      <c r="D4" s="37"/>
      <c r="E4" s="36">
        <f>ROUND(D4*0.95,2)</f>
        <v>0</v>
      </c>
      <c r="F4" s="37"/>
      <c r="G4" s="46">
        <f>ROUND(F4*1.53,2)</f>
        <v>0</v>
      </c>
      <c r="H4" s="46">
        <f>ROUND(E4+G4,2)</f>
        <v>0</v>
      </c>
      <c r="I4" s="46">
        <v>20</v>
      </c>
      <c r="J4" s="46">
        <f>ROUND(H4*I4,0)</f>
        <v>0</v>
      </c>
      <c r="K4" s="46"/>
      <c r="L4" s="46"/>
      <c r="M4" s="46"/>
      <c r="N4" s="46"/>
      <c r="O4" s="46"/>
      <c r="P4" s="46"/>
      <c r="Q4" s="46"/>
    </row>
    <row r="5" ht="19.35" customHeight="1" spans="1:17">
      <c r="A5" s="36">
        <v>3</v>
      </c>
      <c r="B5" s="37" t="s">
        <v>37</v>
      </c>
      <c r="C5" s="38"/>
      <c r="D5" s="37"/>
      <c r="E5" s="36">
        <f>ROUND(D5*0.95,2)</f>
        <v>0</v>
      </c>
      <c r="F5" s="37"/>
      <c r="G5" s="46">
        <f>ROUND(F5*1.53,2)</f>
        <v>0</v>
      </c>
      <c r="H5" s="46">
        <f>ROUND(E5+G5,2)</f>
        <v>0</v>
      </c>
      <c r="I5" s="46">
        <v>20</v>
      </c>
      <c r="J5" s="46">
        <f>ROUND(H5*I5,0)</f>
        <v>0</v>
      </c>
      <c r="K5" s="46"/>
      <c r="L5" s="48"/>
      <c r="M5" s="48"/>
      <c r="N5" s="46"/>
      <c r="O5" s="46"/>
      <c r="P5" s="46"/>
      <c r="Q5" s="46"/>
    </row>
    <row r="6" ht="19.35" customHeight="1" spans="1:17">
      <c r="A6" s="36">
        <v>4</v>
      </c>
      <c r="B6" s="37" t="s">
        <v>37</v>
      </c>
      <c r="C6" s="38"/>
      <c r="D6" s="37"/>
      <c r="E6" s="36">
        <f>ROUND(D6*0.95,2)</f>
        <v>0</v>
      </c>
      <c r="F6" s="37"/>
      <c r="G6" s="46">
        <f>ROUND(F6*1.53,2)</f>
        <v>0</v>
      </c>
      <c r="H6" s="46">
        <f>ROUND(E6+G6,2)</f>
        <v>0</v>
      </c>
      <c r="I6" s="46">
        <v>20</v>
      </c>
      <c r="J6" s="46">
        <f>ROUND(H6*I6,0)</f>
        <v>0</v>
      </c>
      <c r="K6" s="46"/>
      <c r="L6" s="48"/>
      <c r="M6" s="48"/>
      <c r="N6" s="46"/>
      <c r="O6" s="46"/>
      <c r="P6" s="46"/>
      <c r="Q6" s="46"/>
    </row>
    <row r="7" ht="19.35" customHeight="1" spans="1:17">
      <c r="A7" s="39" t="s">
        <v>33</v>
      </c>
      <c r="B7" s="40"/>
      <c r="C7" s="41">
        <v>0</v>
      </c>
      <c r="D7" s="42">
        <f>SUM(D3:D6)</f>
        <v>0</v>
      </c>
      <c r="E7" s="42">
        <f>SUM(E3:E6)</f>
        <v>0</v>
      </c>
      <c r="F7" s="42">
        <f>SUM(F3:F6)</f>
        <v>0</v>
      </c>
      <c r="G7" s="42">
        <f>SUM(G3:G6)</f>
        <v>0</v>
      </c>
      <c r="H7" s="42">
        <f>SUM(H3:H6)</f>
        <v>0</v>
      </c>
      <c r="I7" s="49"/>
      <c r="J7" s="42">
        <f>SUM(J3:J6)</f>
        <v>0</v>
      </c>
      <c r="K7" s="49">
        <v>500</v>
      </c>
      <c r="L7" s="49">
        <v>10</v>
      </c>
      <c r="M7" s="49">
        <f>K7*L7</f>
        <v>5000</v>
      </c>
      <c r="N7" s="49">
        <v>420</v>
      </c>
      <c r="O7" s="49">
        <v>15</v>
      </c>
      <c r="P7" s="49">
        <f>N7*O7</f>
        <v>6300</v>
      </c>
      <c r="Q7" s="49">
        <f>J7+M7+P7</f>
        <v>11300</v>
      </c>
    </row>
    <row r="8" ht="15.75" spans="1:6">
      <c r="A8" s="43"/>
      <c r="B8" s="43"/>
      <c r="C8" s="44"/>
      <c r="D8" s="43"/>
      <c r="E8" s="43"/>
      <c r="F8" s="43"/>
    </row>
    <row r="9" ht="15.75" spans="1:6">
      <c r="A9" s="43"/>
      <c r="B9" s="43"/>
      <c r="C9" s="44"/>
      <c r="D9" s="43"/>
      <c r="E9" s="43"/>
      <c r="F9" s="43"/>
    </row>
    <row r="10" spans="1:6">
      <c r="A10" s="45"/>
      <c r="B10" s="45"/>
      <c r="C10" s="45"/>
      <c r="D10" s="45"/>
      <c r="E10" s="45"/>
      <c r="F10" s="45"/>
    </row>
    <row r="11" spans="1:6">
      <c r="A11" s="45"/>
      <c r="B11" s="45"/>
      <c r="C11" s="45"/>
      <c r="D11" s="45"/>
      <c r="E11" s="45"/>
      <c r="F11" s="45"/>
    </row>
  </sheetData>
  <mergeCells count="2">
    <mergeCell ref="A1:Q1"/>
    <mergeCell ref="A7:B7"/>
  </mergeCells>
  <pageMargins left="0.7" right="0.7" top="0.75" bottom="0.75" header="0.3" footer="0.3"/>
  <pageSetup paperSize="9" scale="75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9"/>
  <sheetViews>
    <sheetView topLeftCell="A115" workbookViewId="0">
      <selection activeCell="B124" sqref="B124:C126"/>
    </sheetView>
  </sheetViews>
  <sheetFormatPr defaultColWidth="9" defaultRowHeight="14.25" outlineLevelCol="7"/>
  <cols>
    <col min="1" max="1" width="9" style="1"/>
    <col min="2" max="3" width="11.5" style="1" customWidth="1"/>
    <col min="4" max="5" width="12.5" style="1" customWidth="1"/>
    <col min="6" max="6" width="15.125" style="1" customWidth="1"/>
    <col min="7" max="7" width="12.5" style="1" customWidth="1"/>
    <col min="8" max="16384" width="9" style="1"/>
  </cols>
  <sheetData>
    <row r="1" ht="25.5" spans="1:7">
      <c r="A1" s="2" t="s">
        <v>38</v>
      </c>
      <c r="B1" s="3"/>
      <c r="C1" s="3"/>
      <c r="D1" s="3"/>
      <c r="E1" s="3"/>
      <c r="F1" s="3"/>
      <c r="G1" s="3"/>
    </row>
    <row r="2" ht="34.5" spans="1:7">
      <c r="A2" s="4" t="s">
        <v>1</v>
      </c>
      <c r="B2" s="4" t="s">
        <v>2</v>
      </c>
      <c r="C2" s="4" t="s">
        <v>39</v>
      </c>
      <c r="D2" s="4" t="s">
        <v>40</v>
      </c>
      <c r="E2" s="4" t="s">
        <v>41</v>
      </c>
      <c r="F2" s="4" t="s">
        <v>42</v>
      </c>
      <c r="G2" s="4" t="s">
        <v>43</v>
      </c>
    </row>
    <row r="3" ht="15.75" spans="1:7">
      <c r="A3" s="5">
        <v>1</v>
      </c>
      <c r="B3" s="5" t="s">
        <v>44</v>
      </c>
      <c r="C3" s="6" t="s">
        <v>45</v>
      </c>
      <c r="D3" s="5">
        <v>168</v>
      </c>
      <c r="E3" s="5">
        <v>126</v>
      </c>
      <c r="F3" s="5">
        <v>13</v>
      </c>
      <c r="G3" s="12"/>
    </row>
    <row r="4" ht="15.75" spans="1:7">
      <c r="A4" s="5">
        <v>2</v>
      </c>
      <c r="B4" s="5" t="s">
        <v>44</v>
      </c>
      <c r="C4" s="6" t="s">
        <v>46</v>
      </c>
      <c r="D4" s="5">
        <v>140</v>
      </c>
      <c r="E4" s="5">
        <v>148.5</v>
      </c>
      <c r="F4" s="5"/>
      <c r="G4" s="12"/>
    </row>
    <row r="5" ht="15.75" spans="1:7">
      <c r="A5" s="5">
        <v>3</v>
      </c>
      <c r="B5" s="5" t="s">
        <v>44</v>
      </c>
      <c r="C5" s="6" t="s">
        <v>47</v>
      </c>
      <c r="D5" s="5">
        <v>90</v>
      </c>
      <c r="E5" s="5">
        <v>60</v>
      </c>
      <c r="F5" s="5">
        <v>11</v>
      </c>
      <c r="G5" s="12"/>
    </row>
    <row r="6" ht="15.75" spans="1:7">
      <c r="A6" s="5">
        <v>4</v>
      </c>
      <c r="B6" s="5" t="s">
        <v>44</v>
      </c>
      <c r="C6" s="6" t="s">
        <v>48</v>
      </c>
      <c r="D6" s="5">
        <v>140</v>
      </c>
      <c r="E6" s="5">
        <v>152</v>
      </c>
      <c r="F6" s="5"/>
      <c r="G6" s="12"/>
    </row>
    <row r="7" ht="15.75" spans="1:7">
      <c r="A7" s="5">
        <v>5</v>
      </c>
      <c r="B7" s="5" t="s">
        <v>44</v>
      </c>
      <c r="C7" s="6" t="s">
        <v>49</v>
      </c>
      <c r="D7" s="5">
        <v>120</v>
      </c>
      <c r="E7" s="5">
        <v>143.5</v>
      </c>
      <c r="F7" s="5"/>
      <c r="G7" s="12"/>
    </row>
    <row r="8" ht="15.75" spans="1:7">
      <c r="A8" s="5">
        <v>6</v>
      </c>
      <c r="B8" s="5" t="s">
        <v>44</v>
      </c>
      <c r="C8" s="6" t="s">
        <v>50</v>
      </c>
      <c r="D8" s="5">
        <v>240</v>
      </c>
      <c r="E8" s="5">
        <v>120</v>
      </c>
      <c r="F8" s="5">
        <v>21</v>
      </c>
      <c r="G8" s="12"/>
    </row>
    <row r="9" ht="15.75" spans="1:7">
      <c r="A9" s="5">
        <v>7</v>
      </c>
      <c r="B9" s="5" t="s">
        <v>44</v>
      </c>
      <c r="C9" s="6" t="s">
        <v>51</v>
      </c>
      <c r="D9" s="5">
        <v>110</v>
      </c>
      <c r="E9" s="5">
        <v>90</v>
      </c>
      <c r="F9" s="5"/>
      <c r="G9" s="12"/>
    </row>
    <row r="10" ht="15.75" spans="1:7">
      <c r="A10" s="5">
        <v>8</v>
      </c>
      <c r="B10" s="5" t="s">
        <v>44</v>
      </c>
      <c r="C10" s="6" t="s">
        <v>52</v>
      </c>
      <c r="D10" s="5">
        <v>210</v>
      </c>
      <c r="E10" s="5">
        <v>100</v>
      </c>
      <c r="F10" s="5"/>
      <c r="G10" s="12"/>
    </row>
    <row r="11" ht="15.75" spans="1:7">
      <c r="A11" s="5">
        <v>9</v>
      </c>
      <c r="B11" s="5" t="s">
        <v>44</v>
      </c>
      <c r="C11" s="6" t="s">
        <v>53</v>
      </c>
      <c r="D11" s="5">
        <v>240</v>
      </c>
      <c r="E11" s="5">
        <v>80</v>
      </c>
      <c r="F11" s="5">
        <v>19</v>
      </c>
      <c r="G11" s="12"/>
    </row>
    <row r="12" ht="15.75" spans="1:7">
      <c r="A12" s="5">
        <v>10</v>
      </c>
      <c r="B12" s="7" t="s">
        <v>18</v>
      </c>
      <c r="C12" s="8" t="s">
        <v>54</v>
      </c>
      <c r="D12" s="7">
        <v>182</v>
      </c>
      <c r="E12" s="7">
        <v>140</v>
      </c>
      <c r="F12" s="7">
        <v>18</v>
      </c>
      <c r="G12" s="13" t="s">
        <v>55</v>
      </c>
    </row>
    <row r="13" ht="15.75" spans="1:7">
      <c r="A13" s="5">
        <v>11</v>
      </c>
      <c r="B13" s="7" t="s">
        <v>18</v>
      </c>
      <c r="C13" s="8" t="s">
        <v>56</v>
      </c>
      <c r="D13" s="7">
        <v>286</v>
      </c>
      <c r="E13" s="7">
        <v>253.5</v>
      </c>
      <c r="F13" s="7"/>
      <c r="G13" s="13" t="s">
        <v>55</v>
      </c>
    </row>
    <row r="14" ht="15.75" spans="1:7">
      <c r="A14" s="5">
        <v>12</v>
      </c>
      <c r="B14" s="7" t="s">
        <v>18</v>
      </c>
      <c r="C14" s="8" t="s">
        <v>57</v>
      </c>
      <c r="D14" s="7">
        <v>304</v>
      </c>
      <c r="E14" s="7">
        <v>240</v>
      </c>
      <c r="F14" s="7"/>
      <c r="G14" s="13" t="s">
        <v>55</v>
      </c>
    </row>
    <row r="15" ht="15.75" spans="1:7">
      <c r="A15" s="5">
        <v>13</v>
      </c>
      <c r="B15" s="7" t="s">
        <v>18</v>
      </c>
      <c r="C15" s="8" t="s">
        <v>58</v>
      </c>
      <c r="D15" s="7">
        <v>176</v>
      </c>
      <c r="E15" s="7">
        <v>110</v>
      </c>
      <c r="F15" s="7">
        <v>51</v>
      </c>
      <c r="G15" s="13" t="s">
        <v>55</v>
      </c>
    </row>
    <row r="16" ht="15.75" spans="1:7">
      <c r="A16" s="5">
        <v>14</v>
      </c>
      <c r="B16" s="7" t="s">
        <v>18</v>
      </c>
      <c r="C16" s="8" t="s">
        <v>59</v>
      </c>
      <c r="D16" s="7">
        <v>182</v>
      </c>
      <c r="E16" s="7">
        <v>82</v>
      </c>
      <c r="F16" s="7">
        <v>18</v>
      </c>
      <c r="G16" s="13" t="s">
        <v>55</v>
      </c>
    </row>
    <row r="17" ht="15.75" spans="1:7">
      <c r="A17" s="5">
        <v>15</v>
      </c>
      <c r="B17" s="7" t="s">
        <v>18</v>
      </c>
      <c r="C17" s="8" t="s">
        <v>60</v>
      </c>
      <c r="D17" s="7">
        <v>135</v>
      </c>
      <c r="E17" s="7">
        <v>99</v>
      </c>
      <c r="F17" s="7">
        <v>9</v>
      </c>
      <c r="G17" s="13" t="s">
        <v>55</v>
      </c>
    </row>
    <row r="18" ht="15.75" spans="1:7">
      <c r="A18" s="5">
        <v>16</v>
      </c>
      <c r="B18" s="7" t="s">
        <v>18</v>
      </c>
      <c r="C18" s="8" t="s">
        <v>61</v>
      </c>
      <c r="D18" s="7">
        <v>132</v>
      </c>
      <c r="E18" s="7">
        <v>120</v>
      </c>
      <c r="F18" s="7"/>
      <c r="G18" s="13" t="s">
        <v>55</v>
      </c>
    </row>
    <row r="19" ht="15.75" spans="1:7">
      <c r="A19" s="5">
        <v>17</v>
      </c>
      <c r="B19" s="9" t="s">
        <v>32</v>
      </c>
      <c r="C19" s="10" t="s">
        <v>62</v>
      </c>
      <c r="D19" s="9">
        <v>193.64</v>
      </c>
      <c r="E19" s="9">
        <v>181.64</v>
      </c>
      <c r="F19" s="9">
        <v>4.32</v>
      </c>
      <c r="G19" s="14" t="s">
        <v>55</v>
      </c>
    </row>
    <row r="20" ht="15.75" spans="1:7">
      <c r="A20" s="5">
        <v>18</v>
      </c>
      <c r="B20" s="9" t="s">
        <v>32</v>
      </c>
      <c r="C20" s="10" t="s">
        <v>63</v>
      </c>
      <c r="D20" s="9">
        <v>360</v>
      </c>
      <c r="E20" s="9"/>
      <c r="F20" s="9">
        <v>79.92</v>
      </c>
      <c r="G20" s="14" t="s">
        <v>55</v>
      </c>
    </row>
    <row r="21" ht="15.75" spans="1:7">
      <c r="A21" s="5">
        <v>19</v>
      </c>
      <c r="B21" s="9" t="s">
        <v>32</v>
      </c>
      <c r="C21" s="10" t="s">
        <v>64</v>
      </c>
      <c r="D21" s="9">
        <v>216</v>
      </c>
      <c r="E21" s="9">
        <v>169.8</v>
      </c>
      <c r="F21" s="9"/>
      <c r="G21" s="14" t="s">
        <v>55</v>
      </c>
    </row>
    <row r="22" ht="15.75" spans="1:7">
      <c r="A22" s="5">
        <v>20</v>
      </c>
      <c r="B22" s="9" t="s">
        <v>32</v>
      </c>
      <c r="C22" s="10" t="s">
        <v>65</v>
      </c>
      <c r="D22" s="9">
        <v>202</v>
      </c>
      <c r="E22" s="9">
        <v>118</v>
      </c>
      <c r="F22" s="9">
        <v>22.5</v>
      </c>
      <c r="G22" s="14" t="s">
        <v>55</v>
      </c>
    </row>
    <row r="23" ht="15.75" spans="1:7">
      <c r="A23" s="5">
        <v>21</v>
      </c>
      <c r="B23" s="9" t="s">
        <v>32</v>
      </c>
      <c r="C23" s="10" t="s">
        <v>66</v>
      </c>
      <c r="D23" s="9">
        <v>195</v>
      </c>
      <c r="E23" s="9">
        <v>158</v>
      </c>
      <c r="F23" s="9">
        <v>6.61</v>
      </c>
      <c r="G23" s="14" t="s">
        <v>55</v>
      </c>
    </row>
    <row r="24" ht="15.75" spans="1:7">
      <c r="A24" s="5">
        <v>22</v>
      </c>
      <c r="B24" s="9" t="s">
        <v>32</v>
      </c>
      <c r="C24" s="10" t="s">
        <v>67</v>
      </c>
      <c r="D24" s="9">
        <v>211</v>
      </c>
      <c r="E24" s="9">
        <v>153.8</v>
      </c>
      <c r="F24" s="9"/>
      <c r="G24" s="14" t="s">
        <v>55</v>
      </c>
    </row>
    <row r="25" ht="15.75" spans="1:7">
      <c r="A25" s="5">
        <v>23</v>
      </c>
      <c r="B25" s="9" t="s">
        <v>32</v>
      </c>
      <c r="C25" s="10" t="s">
        <v>67</v>
      </c>
      <c r="D25" s="9">
        <v>89.5</v>
      </c>
      <c r="E25" s="9">
        <v>89.5</v>
      </c>
      <c r="F25" s="9"/>
      <c r="G25" s="14" t="s">
        <v>55</v>
      </c>
    </row>
    <row r="26" ht="15.75" spans="1:7">
      <c r="A26" s="5">
        <v>24</v>
      </c>
      <c r="B26" s="9" t="s">
        <v>32</v>
      </c>
      <c r="C26" s="10" t="s">
        <v>68</v>
      </c>
      <c r="D26" s="9">
        <v>131</v>
      </c>
      <c r="E26" s="9">
        <v>110.8</v>
      </c>
      <c r="F26" s="9"/>
      <c r="G26" s="14" t="s">
        <v>55</v>
      </c>
    </row>
    <row r="27" ht="15.75" spans="1:7">
      <c r="A27" s="5">
        <v>25</v>
      </c>
      <c r="B27" s="9" t="s">
        <v>32</v>
      </c>
      <c r="C27" s="10" t="s">
        <v>69</v>
      </c>
      <c r="D27" s="9">
        <v>210</v>
      </c>
      <c r="E27" s="9">
        <v>174</v>
      </c>
      <c r="F27" s="9"/>
      <c r="G27" s="14" t="s">
        <v>55</v>
      </c>
    </row>
    <row r="28" ht="15.75" spans="1:7">
      <c r="A28" s="5">
        <v>26</v>
      </c>
      <c r="B28" s="9" t="s">
        <v>32</v>
      </c>
      <c r="C28" s="10" t="s">
        <v>70</v>
      </c>
      <c r="D28" s="9">
        <v>180</v>
      </c>
      <c r="E28" s="9">
        <v>154.9</v>
      </c>
      <c r="F28" s="9"/>
      <c r="G28" s="14" t="s">
        <v>55</v>
      </c>
    </row>
    <row r="29" ht="15.75" spans="1:7">
      <c r="A29" s="5">
        <v>27</v>
      </c>
      <c r="B29" s="9" t="s">
        <v>32</v>
      </c>
      <c r="C29" s="10" t="s">
        <v>62</v>
      </c>
      <c r="D29" s="9">
        <v>171</v>
      </c>
      <c r="E29" s="9">
        <v>158.1</v>
      </c>
      <c r="F29" s="9"/>
      <c r="G29" s="14" t="s">
        <v>55</v>
      </c>
    </row>
    <row r="30" ht="15.75" spans="1:7">
      <c r="A30" s="5">
        <v>28</v>
      </c>
      <c r="B30" s="9" t="s">
        <v>32</v>
      </c>
      <c r="C30" s="9" t="s">
        <v>71</v>
      </c>
      <c r="D30" s="9">
        <v>190.6</v>
      </c>
      <c r="E30" s="9">
        <v>152</v>
      </c>
      <c r="F30" s="9">
        <v>2.8</v>
      </c>
      <c r="G30" s="14" t="s">
        <v>55</v>
      </c>
    </row>
    <row r="31" ht="15.75" spans="1:7">
      <c r="A31" s="5">
        <v>29</v>
      </c>
      <c r="B31" s="9" t="s">
        <v>32</v>
      </c>
      <c r="C31" s="10" t="s">
        <v>72</v>
      </c>
      <c r="D31" s="9">
        <v>191</v>
      </c>
      <c r="E31" s="9">
        <v>23.16</v>
      </c>
      <c r="F31" s="9">
        <v>46.32</v>
      </c>
      <c r="G31" s="14" t="s">
        <v>55</v>
      </c>
    </row>
    <row r="32" ht="15.75" spans="1:7">
      <c r="A32" s="5">
        <v>30</v>
      </c>
      <c r="B32" s="9" t="s">
        <v>32</v>
      </c>
      <c r="C32" s="10" t="s">
        <v>73</v>
      </c>
      <c r="D32" s="9">
        <v>262</v>
      </c>
      <c r="E32" s="9">
        <v>206.3</v>
      </c>
      <c r="F32" s="9">
        <v>9.576</v>
      </c>
      <c r="G32" s="14" t="s">
        <v>55</v>
      </c>
    </row>
    <row r="33" ht="15.75" spans="1:7">
      <c r="A33" s="5">
        <v>31</v>
      </c>
      <c r="B33" s="9" t="s">
        <v>32</v>
      </c>
      <c r="C33" s="10" t="s">
        <v>74</v>
      </c>
      <c r="D33" s="9">
        <v>167</v>
      </c>
      <c r="E33" s="9">
        <v>157.2</v>
      </c>
      <c r="F33" s="9"/>
      <c r="G33" s="14" t="s">
        <v>55</v>
      </c>
    </row>
    <row r="34" ht="15.75" spans="1:7">
      <c r="A34" s="5">
        <v>32</v>
      </c>
      <c r="B34" s="9" t="s">
        <v>32</v>
      </c>
      <c r="C34" s="10" t="s">
        <v>75</v>
      </c>
      <c r="D34" s="9">
        <v>280</v>
      </c>
      <c r="E34" s="9">
        <v>110</v>
      </c>
      <c r="F34" s="9">
        <v>31.32</v>
      </c>
      <c r="G34" s="14" t="s">
        <v>55</v>
      </c>
    </row>
    <row r="35" ht="15.75" spans="1:7">
      <c r="A35" s="5">
        <v>33</v>
      </c>
      <c r="B35" s="9" t="s">
        <v>32</v>
      </c>
      <c r="C35" s="10" t="s">
        <v>76</v>
      </c>
      <c r="D35" s="9">
        <v>160</v>
      </c>
      <c r="E35" s="9">
        <v>64</v>
      </c>
      <c r="F35" s="9">
        <v>28.8</v>
      </c>
      <c r="G35" s="14" t="s">
        <v>55</v>
      </c>
    </row>
    <row r="36" ht="15.75" spans="1:7">
      <c r="A36" s="5">
        <v>34</v>
      </c>
      <c r="B36" s="9" t="s">
        <v>32</v>
      </c>
      <c r="C36" s="10" t="s">
        <v>76</v>
      </c>
      <c r="D36" s="9">
        <v>256</v>
      </c>
      <c r="E36" s="9">
        <v>134.5</v>
      </c>
      <c r="F36" s="9">
        <v>11.2</v>
      </c>
      <c r="G36" s="14" t="s">
        <v>55</v>
      </c>
    </row>
    <row r="37" ht="15.75" spans="1:7">
      <c r="A37" s="5">
        <v>35</v>
      </c>
      <c r="B37" s="9" t="s">
        <v>32</v>
      </c>
      <c r="C37" s="10" t="s">
        <v>77</v>
      </c>
      <c r="D37" s="9">
        <v>517.6</v>
      </c>
      <c r="E37" s="9">
        <v>393</v>
      </c>
      <c r="F37" s="9">
        <v>12</v>
      </c>
      <c r="G37" s="14" t="s">
        <v>55</v>
      </c>
    </row>
    <row r="38" ht="15.75" spans="1:7">
      <c r="A38" s="5">
        <v>36</v>
      </c>
      <c r="B38" s="9" t="s">
        <v>32</v>
      </c>
      <c r="C38" s="10" t="s">
        <v>78</v>
      </c>
      <c r="D38" s="9">
        <v>177.4</v>
      </c>
      <c r="E38" s="15">
        <v>166</v>
      </c>
      <c r="F38" s="16"/>
      <c r="G38" s="14" t="s">
        <v>55</v>
      </c>
    </row>
    <row r="39" ht="15.75" spans="1:7">
      <c r="A39" s="5">
        <v>37</v>
      </c>
      <c r="B39" s="9" t="s">
        <v>32</v>
      </c>
      <c r="C39" s="10" t="s">
        <v>78</v>
      </c>
      <c r="D39" s="11">
        <v>76.5</v>
      </c>
      <c r="E39" s="9">
        <v>61.5</v>
      </c>
      <c r="F39" s="9">
        <v>2.5</v>
      </c>
      <c r="G39" s="14" t="s">
        <v>55</v>
      </c>
    </row>
    <row r="40" ht="15.75" spans="1:7">
      <c r="A40" s="5">
        <v>38</v>
      </c>
      <c r="B40" s="9" t="s">
        <v>32</v>
      </c>
      <c r="C40" s="10" t="s">
        <v>79</v>
      </c>
      <c r="D40" s="11">
        <v>290.7</v>
      </c>
      <c r="E40" s="11">
        <v>109</v>
      </c>
      <c r="F40" s="11">
        <v>30.1</v>
      </c>
      <c r="G40" s="14" t="s">
        <v>55</v>
      </c>
    </row>
    <row r="41" ht="15.75" spans="1:7">
      <c r="A41" s="5">
        <v>39</v>
      </c>
      <c r="B41" s="9" t="s">
        <v>32</v>
      </c>
      <c r="C41" s="10" t="s">
        <v>79</v>
      </c>
      <c r="D41" s="11">
        <v>28</v>
      </c>
      <c r="E41" s="11">
        <v>12.8</v>
      </c>
      <c r="F41" s="11">
        <v>12.5</v>
      </c>
      <c r="G41" s="14" t="s">
        <v>55</v>
      </c>
    </row>
    <row r="42" ht="15.75" spans="1:7">
      <c r="A42" s="5">
        <v>40</v>
      </c>
      <c r="B42" s="9" t="s">
        <v>32</v>
      </c>
      <c r="C42" s="10" t="s">
        <v>80</v>
      </c>
      <c r="D42" s="11">
        <v>140.3</v>
      </c>
      <c r="E42" s="11">
        <v>121</v>
      </c>
      <c r="F42" s="11"/>
      <c r="G42" s="14" t="s">
        <v>55</v>
      </c>
    </row>
    <row r="43" ht="15.75" spans="1:7">
      <c r="A43" s="5">
        <v>41</v>
      </c>
      <c r="B43" s="9" t="s">
        <v>32</v>
      </c>
      <c r="C43" s="10" t="s">
        <v>81</v>
      </c>
      <c r="D43" s="11">
        <v>420</v>
      </c>
      <c r="E43" s="11">
        <v>99.2</v>
      </c>
      <c r="F43" s="11">
        <v>55.88</v>
      </c>
      <c r="G43" s="14" t="s">
        <v>55</v>
      </c>
    </row>
    <row r="44" ht="15.75" spans="1:7">
      <c r="A44" s="5">
        <v>42</v>
      </c>
      <c r="B44" s="9" t="s">
        <v>32</v>
      </c>
      <c r="C44" s="10" t="s">
        <v>82</v>
      </c>
      <c r="D44" s="11">
        <v>323</v>
      </c>
      <c r="E44" s="11">
        <v>242</v>
      </c>
      <c r="F44" s="11"/>
      <c r="G44" s="14" t="s">
        <v>55</v>
      </c>
    </row>
    <row r="45" ht="15.75" spans="1:7">
      <c r="A45" s="5">
        <v>43</v>
      </c>
      <c r="B45" s="9" t="s">
        <v>32</v>
      </c>
      <c r="C45" s="10" t="s">
        <v>83</v>
      </c>
      <c r="D45" s="11">
        <v>308</v>
      </c>
      <c r="E45" s="11">
        <v>218.72</v>
      </c>
      <c r="F45" s="11">
        <v>4.8</v>
      </c>
      <c r="G45" s="14" t="s">
        <v>55</v>
      </c>
    </row>
    <row r="46" ht="15.75" spans="1:7">
      <c r="A46" s="5">
        <v>44</v>
      </c>
      <c r="B46" s="9" t="s">
        <v>32</v>
      </c>
      <c r="C46" s="10" t="s">
        <v>76</v>
      </c>
      <c r="D46" s="11">
        <v>119</v>
      </c>
      <c r="E46" s="11">
        <v>86.5</v>
      </c>
      <c r="F46" s="11">
        <v>16.68</v>
      </c>
      <c r="G46" s="14" t="s">
        <v>55</v>
      </c>
    </row>
    <row r="47" ht="15.75" spans="1:7">
      <c r="A47" s="5">
        <v>45</v>
      </c>
      <c r="B47" s="9" t="s">
        <v>32</v>
      </c>
      <c r="C47" s="10" t="s">
        <v>84</v>
      </c>
      <c r="D47" s="11">
        <v>279</v>
      </c>
      <c r="E47" s="11">
        <v>176.4</v>
      </c>
      <c r="F47" s="11">
        <v>9.8</v>
      </c>
      <c r="G47" s="14" t="s">
        <v>55</v>
      </c>
    </row>
    <row r="48" ht="15.75" spans="1:7">
      <c r="A48" s="5">
        <v>46</v>
      </c>
      <c r="B48" s="9" t="s">
        <v>32</v>
      </c>
      <c r="C48" s="10" t="s">
        <v>85</v>
      </c>
      <c r="D48" s="11">
        <v>143</v>
      </c>
      <c r="E48" s="11">
        <v>106.84</v>
      </c>
      <c r="F48" s="11">
        <v>7.952</v>
      </c>
      <c r="G48" s="14" t="s">
        <v>55</v>
      </c>
    </row>
    <row r="49" ht="15.75" spans="1:7">
      <c r="A49" s="5">
        <v>47</v>
      </c>
      <c r="B49" s="9" t="s">
        <v>32</v>
      </c>
      <c r="C49" s="10" t="s">
        <v>86</v>
      </c>
      <c r="D49" s="11">
        <v>411</v>
      </c>
      <c r="E49" s="11">
        <v>328</v>
      </c>
      <c r="F49" s="11"/>
      <c r="G49" s="14" t="s">
        <v>55</v>
      </c>
    </row>
    <row r="50" ht="15.75" spans="1:7">
      <c r="A50" s="5">
        <v>48</v>
      </c>
      <c r="B50" s="9" t="s">
        <v>32</v>
      </c>
      <c r="C50" s="10" t="s">
        <v>87</v>
      </c>
      <c r="D50" s="11">
        <v>91.12</v>
      </c>
      <c r="E50" s="11">
        <v>77.52</v>
      </c>
      <c r="F50" s="11">
        <v>15.6</v>
      </c>
      <c r="G50" s="14" t="s">
        <v>55</v>
      </c>
    </row>
    <row r="51" ht="15.75" spans="1:7">
      <c r="A51" s="5">
        <v>49</v>
      </c>
      <c r="B51" s="9" t="s">
        <v>32</v>
      </c>
      <c r="C51" s="10" t="s">
        <v>88</v>
      </c>
      <c r="D51" s="11">
        <v>280</v>
      </c>
      <c r="E51" s="11">
        <v>220</v>
      </c>
      <c r="F51" s="11"/>
      <c r="G51" s="14" t="s">
        <v>55</v>
      </c>
    </row>
    <row r="52" ht="15.75" spans="1:7">
      <c r="A52" s="5">
        <v>50</v>
      </c>
      <c r="B52" s="9" t="s">
        <v>32</v>
      </c>
      <c r="C52" s="10" t="s">
        <v>89</v>
      </c>
      <c r="D52" s="11">
        <v>180</v>
      </c>
      <c r="E52" s="11">
        <v>136</v>
      </c>
      <c r="F52" s="11">
        <v>5.5</v>
      </c>
      <c r="G52" s="14" t="s">
        <v>55</v>
      </c>
    </row>
    <row r="53" ht="15.75" spans="1:7">
      <c r="A53" s="5">
        <v>51</v>
      </c>
      <c r="B53" s="9" t="s">
        <v>32</v>
      </c>
      <c r="C53" s="10" t="s">
        <v>90</v>
      </c>
      <c r="D53" s="11">
        <v>350.7</v>
      </c>
      <c r="E53" s="11">
        <v>331.3</v>
      </c>
      <c r="F53" s="11"/>
      <c r="G53" s="14" t="s">
        <v>55</v>
      </c>
    </row>
    <row r="54" ht="15.75" spans="1:7">
      <c r="A54" s="5">
        <v>52</v>
      </c>
      <c r="B54" s="9" t="s">
        <v>32</v>
      </c>
      <c r="C54" s="10" t="s">
        <v>91</v>
      </c>
      <c r="D54" s="11">
        <v>204</v>
      </c>
      <c r="E54" s="11">
        <v>159</v>
      </c>
      <c r="F54" s="11"/>
      <c r="G54" s="14" t="s">
        <v>55</v>
      </c>
    </row>
    <row r="55" ht="15.75" spans="1:7">
      <c r="A55" s="5">
        <v>53</v>
      </c>
      <c r="B55" s="9" t="s">
        <v>32</v>
      </c>
      <c r="C55" s="10" t="s">
        <v>92</v>
      </c>
      <c r="D55" s="11">
        <v>212.5</v>
      </c>
      <c r="E55" s="11">
        <v>163</v>
      </c>
      <c r="F55" s="11"/>
      <c r="G55" s="14" t="s">
        <v>55</v>
      </c>
    </row>
    <row r="56" ht="15.75" spans="1:7">
      <c r="A56" s="5">
        <v>54</v>
      </c>
      <c r="B56" s="9" t="s">
        <v>32</v>
      </c>
      <c r="C56" s="10" t="s">
        <v>93</v>
      </c>
      <c r="D56" s="11">
        <v>240</v>
      </c>
      <c r="E56" s="11">
        <v>196</v>
      </c>
      <c r="F56" s="11"/>
      <c r="G56" s="14" t="s">
        <v>55</v>
      </c>
    </row>
    <row r="57" ht="15.75" spans="1:7">
      <c r="A57" s="5">
        <v>55</v>
      </c>
      <c r="B57" s="9" t="s">
        <v>32</v>
      </c>
      <c r="C57" s="10" t="s">
        <v>69</v>
      </c>
      <c r="D57" s="11">
        <v>100</v>
      </c>
      <c r="E57" s="11"/>
      <c r="F57" s="11"/>
      <c r="G57" s="14" t="s">
        <v>55</v>
      </c>
    </row>
    <row r="58" ht="15.75" spans="1:7">
      <c r="A58" s="5">
        <v>56</v>
      </c>
      <c r="B58" s="9" t="s">
        <v>32</v>
      </c>
      <c r="C58" s="10" t="s">
        <v>94</v>
      </c>
      <c r="D58" s="11">
        <v>450</v>
      </c>
      <c r="E58" s="11">
        <v>90</v>
      </c>
      <c r="F58" s="11"/>
      <c r="G58" s="14" t="s">
        <v>55</v>
      </c>
    </row>
    <row r="59" ht="15.75" spans="1:7">
      <c r="A59" s="5">
        <v>57</v>
      </c>
      <c r="B59" s="9" t="s">
        <v>32</v>
      </c>
      <c r="C59" s="10" t="s">
        <v>95</v>
      </c>
      <c r="D59" s="11">
        <v>66.4</v>
      </c>
      <c r="E59" s="11"/>
      <c r="F59" s="11">
        <v>27.52</v>
      </c>
      <c r="G59" s="14" t="s">
        <v>55</v>
      </c>
    </row>
    <row r="60" ht="15.75" spans="1:7">
      <c r="A60" s="5">
        <v>58</v>
      </c>
      <c r="B60" s="9" t="s">
        <v>32</v>
      </c>
      <c r="C60" s="10" t="s">
        <v>96</v>
      </c>
      <c r="D60" s="11">
        <v>254</v>
      </c>
      <c r="E60" s="11">
        <v>145.6</v>
      </c>
      <c r="F60" s="11">
        <v>9.98</v>
      </c>
      <c r="G60" s="14" t="s">
        <v>55</v>
      </c>
    </row>
    <row r="61" ht="15.75" spans="1:7">
      <c r="A61" s="5">
        <v>59</v>
      </c>
      <c r="B61" s="9" t="s">
        <v>32</v>
      </c>
      <c r="C61" s="10" t="s">
        <v>97</v>
      </c>
      <c r="D61" s="11">
        <v>293</v>
      </c>
      <c r="E61" s="11">
        <v>244.5</v>
      </c>
      <c r="F61" s="11"/>
      <c r="G61" s="14" t="s">
        <v>55</v>
      </c>
    </row>
    <row r="62" ht="15.75" spans="1:7">
      <c r="A62" s="5">
        <v>60</v>
      </c>
      <c r="B62" s="9" t="s">
        <v>32</v>
      </c>
      <c r="C62" s="10" t="s">
        <v>98</v>
      </c>
      <c r="D62" s="11">
        <v>198</v>
      </c>
      <c r="E62" s="11">
        <v>138</v>
      </c>
      <c r="F62" s="11"/>
      <c r="G62" s="14" t="s">
        <v>55</v>
      </c>
    </row>
    <row r="63" ht="15.75" spans="1:7">
      <c r="A63" s="5">
        <v>61</v>
      </c>
      <c r="B63" s="5" t="s">
        <v>99</v>
      </c>
      <c r="C63" s="5" t="s">
        <v>100</v>
      </c>
      <c r="D63" s="6">
        <v>255</v>
      </c>
      <c r="E63" s="5">
        <v>60</v>
      </c>
      <c r="F63" s="5">
        <v>13.5</v>
      </c>
      <c r="G63" s="6" t="s">
        <v>55</v>
      </c>
    </row>
    <row r="64" ht="15.75" spans="1:7">
      <c r="A64" s="5">
        <v>62</v>
      </c>
      <c r="B64" s="5" t="s">
        <v>99</v>
      </c>
      <c r="C64" s="5" t="s">
        <v>101</v>
      </c>
      <c r="D64" s="6">
        <v>304</v>
      </c>
      <c r="E64" s="5">
        <v>108</v>
      </c>
      <c r="F64" s="5">
        <v>9.75</v>
      </c>
      <c r="G64" s="6" t="s">
        <v>55</v>
      </c>
    </row>
    <row r="65" ht="15.75" spans="1:7">
      <c r="A65" s="5">
        <v>63</v>
      </c>
      <c r="B65" s="5" t="s">
        <v>99</v>
      </c>
      <c r="C65" s="5" t="s">
        <v>102</v>
      </c>
      <c r="D65" s="6">
        <v>432</v>
      </c>
      <c r="E65" s="5">
        <v>195</v>
      </c>
      <c r="F65" s="5">
        <v>17</v>
      </c>
      <c r="G65" s="6" t="s">
        <v>55</v>
      </c>
    </row>
    <row r="66" ht="15.75" spans="1:7">
      <c r="A66" s="5">
        <v>64</v>
      </c>
      <c r="B66" s="5" t="s">
        <v>99</v>
      </c>
      <c r="C66" s="5" t="s">
        <v>103</v>
      </c>
      <c r="D66" s="6">
        <v>275</v>
      </c>
      <c r="E66" s="5">
        <v>150</v>
      </c>
      <c r="F66" s="5">
        <v>10.5</v>
      </c>
      <c r="G66" s="6" t="s">
        <v>55</v>
      </c>
    </row>
    <row r="67" ht="15.75" spans="1:7">
      <c r="A67" s="5">
        <v>65</v>
      </c>
      <c r="B67" s="5" t="s">
        <v>99</v>
      </c>
      <c r="C67" s="5" t="s">
        <v>104</v>
      </c>
      <c r="D67" s="6">
        <v>204</v>
      </c>
      <c r="E67" s="5">
        <v>96</v>
      </c>
      <c r="F67" s="5">
        <v>5.2</v>
      </c>
      <c r="G67" s="6" t="s">
        <v>55</v>
      </c>
    </row>
    <row r="68" ht="15.75" spans="1:7">
      <c r="A68" s="5">
        <v>66</v>
      </c>
      <c r="B68" s="5" t="s">
        <v>99</v>
      </c>
      <c r="C68" s="5" t="s">
        <v>105</v>
      </c>
      <c r="D68" s="6">
        <v>170</v>
      </c>
      <c r="E68" s="5">
        <v>40</v>
      </c>
      <c r="F68" s="5">
        <v>8.25</v>
      </c>
      <c r="G68" s="6" t="s">
        <v>55</v>
      </c>
    </row>
    <row r="69" ht="15.75" spans="1:7">
      <c r="A69" s="5">
        <v>67</v>
      </c>
      <c r="B69" s="5" t="s">
        <v>99</v>
      </c>
      <c r="C69" s="5" t="s">
        <v>106</v>
      </c>
      <c r="D69" s="6">
        <v>297</v>
      </c>
      <c r="E69" s="5">
        <v>187</v>
      </c>
      <c r="F69" s="5">
        <v>12</v>
      </c>
      <c r="G69" s="6" t="s">
        <v>55</v>
      </c>
    </row>
    <row r="70" ht="15.75" spans="1:7">
      <c r="A70" s="5">
        <v>68</v>
      </c>
      <c r="B70" s="5" t="s">
        <v>99</v>
      </c>
      <c r="C70" s="5" t="s">
        <v>107</v>
      </c>
      <c r="D70" s="6">
        <v>112</v>
      </c>
      <c r="E70" s="5">
        <v>84</v>
      </c>
      <c r="F70" s="5">
        <v>9</v>
      </c>
      <c r="G70" s="6" t="s">
        <v>55</v>
      </c>
    </row>
    <row r="71" ht="15.75" spans="1:7">
      <c r="A71" s="5">
        <v>69</v>
      </c>
      <c r="B71" s="5" t="s">
        <v>99</v>
      </c>
      <c r="C71" s="5" t="s">
        <v>108</v>
      </c>
      <c r="D71" s="6">
        <v>592</v>
      </c>
      <c r="E71" s="5">
        <v>60</v>
      </c>
      <c r="F71" s="5">
        <v>20</v>
      </c>
      <c r="G71" s="6" t="s">
        <v>55</v>
      </c>
    </row>
    <row r="72" ht="15.75" spans="1:7">
      <c r="A72" s="5">
        <v>70</v>
      </c>
      <c r="B72" s="5" t="s">
        <v>99</v>
      </c>
      <c r="C72" s="5" t="s">
        <v>109</v>
      </c>
      <c r="D72" s="6">
        <v>209</v>
      </c>
      <c r="E72" s="5">
        <v>44</v>
      </c>
      <c r="F72" s="5">
        <v>12.75</v>
      </c>
      <c r="G72" s="6" t="s">
        <v>55</v>
      </c>
    </row>
    <row r="73" ht="15.75" spans="1:7">
      <c r="A73" s="5">
        <v>71</v>
      </c>
      <c r="B73" s="5" t="s">
        <v>99</v>
      </c>
      <c r="C73" s="5" t="s">
        <v>110</v>
      </c>
      <c r="D73" s="6">
        <v>288</v>
      </c>
      <c r="E73" s="5">
        <v>64</v>
      </c>
      <c r="F73" s="5">
        <v>19.55</v>
      </c>
      <c r="G73" s="6" t="s">
        <v>55</v>
      </c>
    </row>
    <row r="74" ht="15.75" spans="1:7">
      <c r="A74" s="5">
        <v>72</v>
      </c>
      <c r="B74" s="5" t="s">
        <v>99</v>
      </c>
      <c r="C74" s="5" t="s">
        <v>111</v>
      </c>
      <c r="D74" s="6">
        <v>192</v>
      </c>
      <c r="E74" s="5">
        <v>44</v>
      </c>
      <c r="F74" s="5">
        <v>4.9</v>
      </c>
      <c r="G74" s="6" t="s">
        <v>55</v>
      </c>
    </row>
    <row r="75" ht="15.75" spans="1:7">
      <c r="A75" s="5">
        <v>73</v>
      </c>
      <c r="B75" s="5" t="s">
        <v>99</v>
      </c>
      <c r="C75" s="5" t="s">
        <v>112</v>
      </c>
      <c r="D75" s="6">
        <v>832</v>
      </c>
      <c r="E75" s="5">
        <v>208</v>
      </c>
      <c r="F75" s="5">
        <v>34.85</v>
      </c>
      <c r="G75" s="6" t="s">
        <v>55</v>
      </c>
    </row>
    <row r="76" ht="15.75" spans="1:7">
      <c r="A76" s="5">
        <v>74</v>
      </c>
      <c r="B76" s="5" t="s">
        <v>99</v>
      </c>
      <c r="C76" s="5" t="s">
        <v>113</v>
      </c>
      <c r="D76" s="6">
        <v>240</v>
      </c>
      <c r="E76" s="5">
        <v>120</v>
      </c>
      <c r="F76" s="5">
        <v>0</v>
      </c>
      <c r="G76" s="6" t="s">
        <v>55</v>
      </c>
    </row>
    <row r="77" ht="15.75" spans="1:7">
      <c r="A77" s="5">
        <v>75</v>
      </c>
      <c r="B77" s="5" t="s">
        <v>99</v>
      </c>
      <c r="C77" s="5" t="s">
        <v>114</v>
      </c>
      <c r="D77" s="6">
        <v>140</v>
      </c>
      <c r="E77" s="5">
        <v>84</v>
      </c>
      <c r="F77" s="5">
        <v>10.8</v>
      </c>
      <c r="G77" s="6" t="s">
        <v>55</v>
      </c>
    </row>
    <row r="78" ht="15.75" spans="1:7">
      <c r="A78" s="5">
        <v>76</v>
      </c>
      <c r="B78" s="5" t="s">
        <v>99</v>
      </c>
      <c r="C78" s="5" t="s">
        <v>115</v>
      </c>
      <c r="D78" s="6">
        <v>156</v>
      </c>
      <c r="E78" s="5">
        <v>36</v>
      </c>
      <c r="F78" s="5">
        <v>0</v>
      </c>
      <c r="G78" s="6" t="s">
        <v>55</v>
      </c>
    </row>
    <row r="79" ht="15.75" spans="1:7">
      <c r="A79" s="5">
        <v>77</v>
      </c>
      <c r="B79" s="5" t="s">
        <v>99</v>
      </c>
      <c r="C79" s="5" t="s">
        <v>116</v>
      </c>
      <c r="D79" s="6">
        <v>100</v>
      </c>
      <c r="E79" s="5">
        <v>40</v>
      </c>
      <c r="F79" s="5">
        <v>0</v>
      </c>
      <c r="G79" s="6" t="s">
        <v>55</v>
      </c>
    </row>
    <row r="80" ht="15.75" spans="1:7">
      <c r="A80" s="5">
        <v>78</v>
      </c>
      <c r="B80" s="5" t="s">
        <v>99</v>
      </c>
      <c r="C80" s="5" t="s">
        <v>117</v>
      </c>
      <c r="D80" s="6">
        <v>98</v>
      </c>
      <c r="E80" s="5">
        <v>48</v>
      </c>
      <c r="F80" s="5">
        <v>11.25</v>
      </c>
      <c r="G80" s="6" t="s">
        <v>55</v>
      </c>
    </row>
    <row r="81" ht="15.75" spans="1:7">
      <c r="A81" s="5">
        <v>79</v>
      </c>
      <c r="B81" s="17" t="s">
        <v>19</v>
      </c>
      <c r="C81" s="17" t="s">
        <v>118</v>
      </c>
      <c r="D81" s="17">
        <v>121</v>
      </c>
      <c r="E81" s="17">
        <v>196</v>
      </c>
      <c r="F81" s="17">
        <v>264</v>
      </c>
      <c r="G81" s="17"/>
    </row>
    <row r="82" ht="15.75" spans="1:7">
      <c r="A82" s="5">
        <v>80</v>
      </c>
      <c r="B82" s="17" t="s">
        <v>19</v>
      </c>
      <c r="C82" s="17" t="s">
        <v>119</v>
      </c>
      <c r="D82" s="17">
        <v>126</v>
      </c>
      <c r="E82" s="17">
        <v>214</v>
      </c>
      <c r="F82" s="17">
        <v>268</v>
      </c>
      <c r="G82" s="17"/>
    </row>
    <row r="83" ht="15.75" spans="1:7">
      <c r="A83" s="5">
        <v>81</v>
      </c>
      <c r="B83" s="17" t="s">
        <v>19</v>
      </c>
      <c r="C83" s="17" t="s">
        <v>120</v>
      </c>
      <c r="D83" s="17">
        <v>120</v>
      </c>
      <c r="E83" s="17">
        <v>95</v>
      </c>
      <c r="F83" s="17">
        <v>295</v>
      </c>
      <c r="G83" s="17"/>
    </row>
    <row r="84" ht="15.75" spans="1:7">
      <c r="A84" s="5">
        <v>82</v>
      </c>
      <c r="B84" s="17" t="s">
        <v>19</v>
      </c>
      <c r="C84" s="17" t="s">
        <v>121</v>
      </c>
      <c r="D84" s="17">
        <v>60</v>
      </c>
      <c r="E84" s="17">
        <v>108</v>
      </c>
      <c r="F84" s="17">
        <v>270.8</v>
      </c>
      <c r="G84" s="17"/>
    </row>
    <row r="85" ht="15.75" spans="1:7">
      <c r="A85" s="5">
        <v>83</v>
      </c>
      <c r="B85" s="17" t="s">
        <v>19</v>
      </c>
      <c r="C85" s="17" t="s">
        <v>122</v>
      </c>
      <c r="D85" s="17">
        <v>112</v>
      </c>
      <c r="E85" s="17">
        <v>224</v>
      </c>
      <c r="F85" s="17">
        <v>270</v>
      </c>
      <c r="G85" s="17"/>
    </row>
    <row r="86" ht="15.75" spans="1:7">
      <c r="A86" s="5">
        <v>84</v>
      </c>
      <c r="B86" s="17" t="s">
        <v>19</v>
      </c>
      <c r="C86" s="17" t="s">
        <v>123</v>
      </c>
      <c r="D86" s="17">
        <v>25.5</v>
      </c>
      <c r="E86" s="17">
        <v>121.5</v>
      </c>
      <c r="F86" s="17">
        <v>184</v>
      </c>
      <c r="G86" s="17"/>
    </row>
    <row r="87" ht="15.75" spans="1:7">
      <c r="A87" s="5">
        <v>85</v>
      </c>
      <c r="B87" s="17" t="s">
        <v>19</v>
      </c>
      <c r="C87" s="17" t="s">
        <v>124</v>
      </c>
      <c r="D87" s="17">
        <v>45</v>
      </c>
      <c r="E87" s="17">
        <v>105</v>
      </c>
      <c r="F87" s="17">
        <v>175</v>
      </c>
      <c r="G87" s="17"/>
    </row>
    <row r="88" ht="15.75" spans="1:7">
      <c r="A88" s="5">
        <v>86</v>
      </c>
      <c r="B88" s="17" t="s">
        <v>19</v>
      </c>
      <c r="C88" s="17" t="s">
        <v>125</v>
      </c>
      <c r="D88" s="17">
        <v>168</v>
      </c>
      <c r="E88" s="17">
        <v>282</v>
      </c>
      <c r="F88" s="17">
        <v>374</v>
      </c>
      <c r="G88" s="17"/>
    </row>
    <row r="89" ht="15.75" spans="1:7">
      <c r="A89" s="5">
        <v>87</v>
      </c>
      <c r="B89" s="17" t="s">
        <v>19</v>
      </c>
      <c r="C89" s="17" t="s">
        <v>126</v>
      </c>
      <c r="D89" s="17">
        <v>112</v>
      </c>
      <c r="E89" s="17">
        <v>75</v>
      </c>
      <c r="F89" s="17">
        <v>259</v>
      </c>
      <c r="G89" s="17"/>
    </row>
    <row r="90" ht="15.75" spans="1:7">
      <c r="A90" s="5">
        <v>88</v>
      </c>
      <c r="B90" s="17" t="s">
        <v>19</v>
      </c>
      <c r="C90" s="17" t="s">
        <v>127</v>
      </c>
      <c r="D90" s="17">
        <v>30</v>
      </c>
      <c r="E90" s="17">
        <v>184</v>
      </c>
      <c r="F90" s="17">
        <v>220</v>
      </c>
      <c r="G90" s="17"/>
    </row>
    <row r="91" ht="15.75" spans="1:7">
      <c r="A91" s="5">
        <v>89</v>
      </c>
      <c r="B91" s="17" t="s">
        <v>19</v>
      </c>
      <c r="C91" s="17" t="s">
        <v>128</v>
      </c>
      <c r="D91" s="17">
        <v>178.5</v>
      </c>
      <c r="E91" s="17">
        <v>140.5</v>
      </c>
      <c r="F91" s="17">
        <v>215</v>
      </c>
      <c r="G91" s="17"/>
    </row>
    <row r="92" ht="15.75" spans="1:7">
      <c r="A92" s="5">
        <v>90</v>
      </c>
      <c r="B92" s="17" t="s">
        <v>19</v>
      </c>
      <c r="C92" s="17" t="s">
        <v>129</v>
      </c>
      <c r="D92" s="17">
        <v>91</v>
      </c>
      <c r="E92" s="17">
        <v>104</v>
      </c>
      <c r="F92" s="17">
        <v>246</v>
      </c>
      <c r="G92" s="17"/>
    </row>
    <row r="93" ht="15.75" spans="1:7">
      <c r="A93" s="5">
        <v>91</v>
      </c>
      <c r="B93" s="17" t="s">
        <v>19</v>
      </c>
      <c r="C93" s="17" t="s">
        <v>130</v>
      </c>
      <c r="D93" s="17">
        <v>66</v>
      </c>
      <c r="E93" s="17">
        <v>100</v>
      </c>
      <c r="F93" s="17">
        <v>171</v>
      </c>
      <c r="G93" s="17"/>
    </row>
    <row r="94" ht="15.75" spans="1:7">
      <c r="A94" s="5">
        <v>92</v>
      </c>
      <c r="B94" s="17" t="s">
        <v>19</v>
      </c>
      <c r="C94" s="17" t="s">
        <v>131</v>
      </c>
      <c r="D94" s="17">
        <v>143</v>
      </c>
      <c r="E94" s="17">
        <v>127</v>
      </c>
      <c r="F94" s="17">
        <v>220</v>
      </c>
      <c r="G94" s="17"/>
    </row>
    <row r="95" ht="15.75" spans="1:7">
      <c r="A95" s="5">
        <v>93</v>
      </c>
      <c r="B95" s="17" t="s">
        <v>19</v>
      </c>
      <c r="C95" s="17" t="s">
        <v>132</v>
      </c>
      <c r="D95" s="17">
        <v>0</v>
      </c>
      <c r="E95" s="17">
        <v>15</v>
      </c>
      <c r="F95" s="17">
        <v>40</v>
      </c>
      <c r="G95" s="17"/>
    </row>
    <row r="96" ht="15.75" spans="1:7">
      <c r="A96" s="5">
        <v>94</v>
      </c>
      <c r="B96" s="17" t="s">
        <v>19</v>
      </c>
      <c r="C96" s="17" t="s">
        <v>133</v>
      </c>
      <c r="D96" s="17">
        <v>103.5</v>
      </c>
      <c r="E96" s="17">
        <v>106.5</v>
      </c>
      <c r="F96" s="17">
        <v>210</v>
      </c>
      <c r="G96" s="17"/>
    </row>
    <row r="97" ht="15.75" spans="1:7">
      <c r="A97" s="5">
        <v>95</v>
      </c>
      <c r="B97" s="17" t="s">
        <v>19</v>
      </c>
      <c r="C97" s="17" t="s">
        <v>134</v>
      </c>
      <c r="D97" s="17">
        <v>56</v>
      </c>
      <c r="E97" s="17">
        <v>88</v>
      </c>
      <c r="F97" s="17">
        <v>144</v>
      </c>
      <c r="G97" s="17"/>
    </row>
    <row r="98" ht="15.75" spans="1:7">
      <c r="A98" s="5">
        <v>96</v>
      </c>
      <c r="B98" s="17" t="s">
        <v>19</v>
      </c>
      <c r="C98" s="17" t="s">
        <v>135</v>
      </c>
      <c r="D98" s="17">
        <v>60</v>
      </c>
      <c r="E98" s="17">
        <v>192</v>
      </c>
      <c r="F98" s="17">
        <v>182.4</v>
      </c>
      <c r="G98" s="17"/>
    </row>
    <row r="99" ht="15.75" spans="1:7">
      <c r="A99" s="5">
        <v>97</v>
      </c>
      <c r="B99" s="17" t="s">
        <v>19</v>
      </c>
      <c r="C99" s="17" t="s">
        <v>136</v>
      </c>
      <c r="D99" s="17">
        <v>66</v>
      </c>
      <c r="E99" s="17">
        <v>84</v>
      </c>
      <c r="F99" s="17">
        <v>101.05</v>
      </c>
      <c r="G99" s="17"/>
    </row>
    <row r="100" ht="15.75" spans="1:7">
      <c r="A100" s="5">
        <v>98</v>
      </c>
      <c r="B100" s="17" t="s">
        <v>19</v>
      </c>
      <c r="C100" s="17" t="s">
        <v>137</v>
      </c>
      <c r="D100" s="17">
        <v>78</v>
      </c>
      <c r="E100" s="17">
        <v>92</v>
      </c>
      <c r="F100" s="17">
        <v>111.15</v>
      </c>
      <c r="G100" s="17"/>
    </row>
    <row r="101" ht="15.75" spans="1:7">
      <c r="A101" s="5">
        <v>99</v>
      </c>
      <c r="B101" s="17" t="s">
        <v>19</v>
      </c>
      <c r="C101" s="17" t="s">
        <v>138</v>
      </c>
      <c r="D101" s="17">
        <v>102</v>
      </c>
      <c r="E101" s="17">
        <v>68</v>
      </c>
      <c r="F101" s="17">
        <v>100.85</v>
      </c>
      <c r="G101" s="17"/>
    </row>
    <row r="102" ht="15.75" spans="1:7">
      <c r="A102" s="5">
        <v>100</v>
      </c>
      <c r="B102" s="5" t="s">
        <v>139</v>
      </c>
      <c r="C102" s="6" t="s">
        <v>140</v>
      </c>
      <c r="D102" s="5">
        <v>157.2</v>
      </c>
      <c r="E102" s="5">
        <v>97.2</v>
      </c>
      <c r="F102" s="5">
        <v>13.5</v>
      </c>
      <c r="G102" s="6" t="s">
        <v>55</v>
      </c>
    </row>
    <row r="103" ht="15.75" spans="1:7">
      <c r="A103" s="5">
        <v>101</v>
      </c>
      <c r="B103" s="5" t="s">
        <v>139</v>
      </c>
      <c r="C103" s="6" t="s">
        <v>141</v>
      </c>
      <c r="D103" s="5">
        <v>284.4</v>
      </c>
      <c r="E103" s="5">
        <v>134.4</v>
      </c>
      <c r="F103" s="5">
        <v>30</v>
      </c>
      <c r="G103" s="6" t="s">
        <v>55</v>
      </c>
    </row>
    <row r="104" ht="15.75" spans="1:7">
      <c r="A104" s="5">
        <v>102</v>
      </c>
      <c r="B104" s="5" t="s">
        <v>139</v>
      </c>
      <c r="C104" s="6" t="s">
        <v>142</v>
      </c>
      <c r="D104" s="5">
        <v>435.8</v>
      </c>
      <c r="E104" s="5">
        <v>315.8</v>
      </c>
      <c r="F104" s="5">
        <v>22.5</v>
      </c>
      <c r="G104" s="6" t="s">
        <v>55</v>
      </c>
    </row>
    <row r="105" ht="15.75" spans="1:7">
      <c r="A105" s="5">
        <v>103</v>
      </c>
      <c r="B105" s="5" t="s">
        <v>139</v>
      </c>
      <c r="C105" s="6" t="s">
        <v>143</v>
      </c>
      <c r="D105" s="5">
        <v>312.2</v>
      </c>
      <c r="E105" s="5">
        <v>162.2</v>
      </c>
      <c r="F105" s="5">
        <v>43.75</v>
      </c>
      <c r="G105" s="6" t="s">
        <v>55</v>
      </c>
    </row>
    <row r="106" ht="15.75" spans="1:7">
      <c r="A106" s="5">
        <v>104</v>
      </c>
      <c r="B106" s="5" t="s">
        <v>139</v>
      </c>
      <c r="C106" s="6" t="s">
        <v>144</v>
      </c>
      <c r="D106" s="5">
        <v>153</v>
      </c>
      <c r="E106" s="5">
        <v>93</v>
      </c>
      <c r="F106" s="5"/>
      <c r="G106" s="6" t="s">
        <v>55</v>
      </c>
    </row>
    <row r="107" ht="15.75" spans="1:7">
      <c r="A107" s="5">
        <v>105</v>
      </c>
      <c r="B107" s="5" t="s">
        <v>139</v>
      </c>
      <c r="C107" s="6" t="s">
        <v>145</v>
      </c>
      <c r="D107" s="5">
        <v>268</v>
      </c>
      <c r="E107" s="5">
        <v>208</v>
      </c>
      <c r="F107" s="5"/>
      <c r="G107" s="6" t="s">
        <v>55</v>
      </c>
    </row>
    <row r="108" ht="15.75" spans="1:7">
      <c r="A108" s="5">
        <v>106</v>
      </c>
      <c r="B108" s="5" t="s">
        <v>139</v>
      </c>
      <c r="C108" s="6" t="s">
        <v>146</v>
      </c>
      <c r="D108" s="5">
        <v>264</v>
      </c>
      <c r="E108" s="5">
        <v>112</v>
      </c>
      <c r="F108" s="5">
        <v>58.5</v>
      </c>
      <c r="G108" s="6" t="s">
        <v>55</v>
      </c>
    </row>
    <row r="109" ht="15.75" spans="1:7">
      <c r="A109" s="5">
        <v>107</v>
      </c>
      <c r="B109" s="5" t="s">
        <v>139</v>
      </c>
      <c r="C109" s="6" t="s">
        <v>147</v>
      </c>
      <c r="D109" s="5">
        <v>359.1</v>
      </c>
      <c r="E109" s="5">
        <v>239.08</v>
      </c>
      <c r="F109" s="5">
        <v>42</v>
      </c>
      <c r="G109" s="6" t="s">
        <v>55</v>
      </c>
    </row>
    <row r="110" ht="15.75" spans="1:7">
      <c r="A110" s="5">
        <v>108</v>
      </c>
      <c r="B110" s="5" t="s">
        <v>139</v>
      </c>
      <c r="C110" s="6" t="s">
        <v>148</v>
      </c>
      <c r="D110" s="5">
        <v>159</v>
      </c>
      <c r="E110" s="5">
        <v>85</v>
      </c>
      <c r="F110" s="5">
        <v>31.5</v>
      </c>
      <c r="G110" s="6" t="s">
        <v>55</v>
      </c>
    </row>
    <row r="111" ht="15.75" spans="1:7">
      <c r="A111" s="5">
        <v>109</v>
      </c>
      <c r="B111" s="5" t="s">
        <v>139</v>
      </c>
      <c r="C111" s="6" t="s">
        <v>149</v>
      </c>
      <c r="D111" s="5">
        <v>200</v>
      </c>
      <c r="E111" s="5">
        <v>151.4</v>
      </c>
      <c r="F111" s="5"/>
      <c r="G111" s="6" t="s">
        <v>55</v>
      </c>
    </row>
    <row r="112" ht="15.75" spans="1:7">
      <c r="A112" s="18">
        <v>110</v>
      </c>
      <c r="B112" s="18" t="s">
        <v>21</v>
      </c>
      <c r="C112" s="18" t="s">
        <v>150</v>
      </c>
      <c r="D112" s="18">
        <v>400</v>
      </c>
      <c r="E112" s="18">
        <v>120</v>
      </c>
      <c r="F112" s="18">
        <v>0</v>
      </c>
      <c r="G112" s="21" t="s">
        <v>55</v>
      </c>
    </row>
    <row r="113" ht="15.75" spans="1:7">
      <c r="A113" s="18">
        <v>111</v>
      </c>
      <c r="B113" s="18" t="s">
        <v>21</v>
      </c>
      <c r="C113" s="18" t="s">
        <v>151</v>
      </c>
      <c r="D113" s="18">
        <v>100</v>
      </c>
      <c r="E113" s="18">
        <v>80</v>
      </c>
      <c r="F113" s="18">
        <v>0</v>
      </c>
      <c r="G113" s="21" t="s">
        <v>55</v>
      </c>
    </row>
    <row r="114" ht="15.75" spans="1:7">
      <c r="A114" s="18">
        <v>112</v>
      </c>
      <c r="B114" s="18" t="s">
        <v>21</v>
      </c>
      <c r="C114" s="18" t="s">
        <v>152</v>
      </c>
      <c r="D114" s="18">
        <v>120</v>
      </c>
      <c r="E114" s="18">
        <v>120</v>
      </c>
      <c r="F114" s="18">
        <v>0</v>
      </c>
      <c r="G114" s="21" t="s">
        <v>55</v>
      </c>
    </row>
    <row r="115" ht="15.75" spans="1:7">
      <c r="A115" s="18">
        <v>113</v>
      </c>
      <c r="B115" s="18" t="s">
        <v>21</v>
      </c>
      <c r="C115" s="18" t="s">
        <v>153</v>
      </c>
      <c r="D115" s="18">
        <v>120</v>
      </c>
      <c r="E115" s="18">
        <v>80</v>
      </c>
      <c r="F115" s="18">
        <v>0</v>
      </c>
      <c r="G115" s="21" t="s">
        <v>55</v>
      </c>
    </row>
    <row r="116" ht="15.75" spans="1:7">
      <c r="A116" s="18">
        <v>114</v>
      </c>
      <c r="B116" s="18" t="s">
        <v>21</v>
      </c>
      <c r="C116" s="18" t="s">
        <v>154</v>
      </c>
      <c r="D116" s="18">
        <v>240</v>
      </c>
      <c r="E116" s="18">
        <v>240</v>
      </c>
      <c r="F116" s="18">
        <v>0</v>
      </c>
      <c r="G116" s="21" t="s">
        <v>55</v>
      </c>
    </row>
    <row r="117" ht="15.75" spans="1:7">
      <c r="A117" s="18">
        <v>115</v>
      </c>
      <c r="B117" s="18" t="s">
        <v>21</v>
      </c>
      <c r="C117" s="18" t="s">
        <v>155</v>
      </c>
      <c r="D117" s="18">
        <v>120</v>
      </c>
      <c r="E117" s="18">
        <v>120</v>
      </c>
      <c r="F117" s="18">
        <v>0</v>
      </c>
      <c r="G117" s="21" t="s">
        <v>55</v>
      </c>
    </row>
    <row r="118" ht="15.75" spans="1:7">
      <c r="A118" s="5">
        <v>116</v>
      </c>
      <c r="B118" s="5" t="s">
        <v>156</v>
      </c>
      <c r="C118" s="6" t="s">
        <v>157</v>
      </c>
      <c r="D118" s="5">
        <v>167.14</v>
      </c>
      <c r="E118" s="5">
        <v>24</v>
      </c>
      <c r="F118" s="5">
        <v>83.28</v>
      </c>
      <c r="G118" s="6" t="s">
        <v>55</v>
      </c>
    </row>
    <row r="119" ht="15.75" spans="1:7">
      <c r="A119" s="5">
        <v>117</v>
      </c>
      <c r="B119" s="5" t="s">
        <v>156</v>
      </c>
      <c r="C119" s="6" t="s">
        <v>157</v>
      </c>
      <c r="D119" s="5">
        <v>132.475</v>
      </c>
      <c r="E119" s="5">
        <v>44.56</v>
      </c>
      <c r="F119" s="5">
        <v>57.082</v>
      </c>
      <c r="G119" s="6" t="s">
        <v>55</v>
      </c>
    </row>
    <row r="120" ht="15.75" spans="1:7">
      <c r="A120" s="5">
        <v>118</v>
      </c>
      <c r="B120" s="5" t="s">
        <v>156</v>
      </c>
      <c r="C120" s="6" t="s">
        <v>158</v>
      </c>
      <c r="D120" s="5">
        <v>221.025</v>
      </c>
      <c r="E120" s="5">
        <v>104.52</v>
      </c>
      <c r="F120" s="5">
        <v>134.7</v>
      </c>
      <c r="G120" s="6" t="s">
        <v>55</v>
      </c>
    </row>
    <row r="121" ht="15.75" spans="1:7">
      <c r="A121" s="5">
        <v>119</v>
      </c>
      <c r="B121" s="5" t="s">
        <v>156</v>
      </c>
      <c r="C121" s="6" t="s">
        <v>159</v>
      </c>
      <c r="D121" s="5">
        <v>41.36</v>
      </c>
      <c r="E121" s="5">
        <v>41.36</v>
      </c>
      <c r="F121" s="5">
        <v>39.3</v>
      </c>
      <c r="G121" s="6" t="s">
        <v>55</v>
      </c>
    </row>
    <row r="122" ht="15.75" spans="1:7">
      <c r="A122" s="5">
        <v>120</v>
      </c>
      <c r="B122" s="5" t="s">
        <v>156</v>
      </c>
      <c r="C122" s="6" t="s">
        <v>160</v>
      </c>
      <c r="D122" s="5">
        <v>92</v>
      </c>
      <c r="E122" s="5">
        <v>92</v>
      </c>
      <c r="F122" s="5">
        <v>87.4</v>
      </c>
      <c r="G122" s="6" t="s">
        <v>55</v>
      </c>
    </row>
    <row r="123" ht="15.75" spans="1:7">
      <c r="A123" s="5">
        <v>121</v>
      </c>
      <c r="B123" s="5" t="s">
        <v>156</v>
      </c>
      <c r="C123" s="6" t="s">
        <v>161</v>
      </c>
      <c r="D123" s="5">
        <v>60</v>
      </c>
      <c r="E123" s="5">
        <v>60</v>
      </c>
      <c r="F123" s="5">
        <v>57</v>
      </c>
      <c r="G123" s="6" t="s">
        <v>55</v>
      </c>
    </row>
    <row r="124" ht="15.75" spans="1:7">
      <c r="A124" s="5">
        <v>122</v>
      </c>
      <c r="B124" s="5" t="s">
        <v>156</v>
      </c>
      <c r="C124" s="6" t="s">
        <v>162</v>
      </c>
      <c r="D124" s="5">
        <v>192.2</v>
      </c>
      <c r="E124" s="5">
        <v>163.6</v>
      </c>
      <c r="F124" s="5">
        <v>155.42</v>
      </c>
      <c r="G124" s="6" t="s">
        <v>55</v>
      </c>
    </row>
    <row r="125" ht="15.75" spans="1:7">
      <c r="A125" s="5">
        <v>123</v>
      </c>
      <c r="B125" s="5" t="s">
        <v>156</v>
      </c>
      <c r="C125" s="6" t="s">
        <v>163</v>
      </c>
      <c r="D125" s="5">
        <v>255.36</v>
      </c>
      <c r="E125" s="5">
        <v>199.6</v>
      </c>
      <c r="F125" s="5">
        <v>195.06</v>
      </c>
      <c r="G125" s="6" t="s">
        <v>55</v>
      </c>
    </row>
    <row r="126" ht="15.75" spans="1:7">
      <c r="A126" s="5">
        <v>124</v>
      </c>
      <c r="B126" s="5" t="s">
        <v>156</v>
      </c>
      <c r="C126" s="6" t="s">
        <v>164</v>
      </c>
      <c r="D126" s="5">
        <v>89</v>
      </c>
      <c r="E126" s="5">
        <v>78</v>
      </c>
      <c r="F126" s="5">
        <v>86.1</v>
      </c>
      <c r="G126" s="6" t="s">
        <v>55</v>
      </c>
    </row>
    <row r="127" ht="15.75" spans="1:7">
      <c r="A127" s="19">
        <v>125</v>
      </c>
      <c r="B127" s="19" t="s">
        <v>165</v>
      </c>
      <c r="C127" s="20" t="s">
        <v>166</v>
      </c>
      <c r="D127" s="20">
        <v>96</v>
      </c>
      <c r="E127" s="19">
        <v>32</v>
      </c>
      <c r="F127" s="20">
        <v>30.4</v>
      </c>
      <c r="G127" s="20" t="s">
        <v>55</v>
      </c>
    </row>
    <row r="128" ht="15.75" spans="1:7">
      <c r="A128" s="19">
        <v>126</v>
      </c>
      <c r="B128" s="19" t="s">
        <v>165</v>
      </c>
      <c r="C128" s="20" t="s">
        <v>167</v>
      </c>
      <c r="D128" s="20">
        <v>216</v>
      </c>
      <c r="E128" s="19">
        <v>36</v>
      </c>
      <c r="F128" s="20">
        <v>34.2</v>
      </c>
      <c r="G128" s="20" t="s">
        <v>55</v>
      </c>
    </row>
    <row r="129" ht="15.75" spans="1:7">
      <c r="A129" s="19">
        <v>127</v>
      </c>
      <c r="B129" s="19" t="s">
        <v>165</v>
      </c>
      <c r="C129" s="20" t="s">
        <v>168</v>
      </c>
      <c r="D129" s="20">
        <v>256</v>
      </c>
      <c r="E129" s="19">
        <v>64</v>
      </c>
      <c r="F129" s="20">
        <v>60.8</v>
      </c>
      <c r="G129" s="20" t="s">
        <v>55</v>
      </c>
    </row>
    <row r="130" ht="15.75" spans="1:7">
      <c r="A130" s="19">
        <v>128</v>
      </c>
      <c r="B130" s="19" t="s">
        <v>165</v>
      </c>
      <c r="C130" s="20" t="s">
        <v>169</v>
      </c>
      <c r="D130" s="20">
        <v>210</v>
      </c>
      <c r="E130" s="19">
        <v>90</v>
      </c>
      <c r="F130" s="20">
        <v>91.2</v>
      </c>
      <c r="G130" s="20" t="s">
        <v>55</v>
      </c>
    </row>
    <row r="131" ht="15.75" spans="1:7">
      <c r="A131" s="19">
        <v>129</v>
      </c>
      <c r="B131" s="19" t="s">
        <v>165</v>
      </c>
      <c r="C131" s="20" t="s">
        <v>170</v>
      </c>
      <c r="D131" s="20">
        <v>135</v>
      </c>
      <c r="E131" s="19">
        <v>40</v>
      </c>
      <c r="F131" s="20">
        <v>51.3</v>
      </c>
      <c r="G131" s="20" t="s">
        <v>55</v>
      </c>
    </row>
    <row r="132" ht="15.75" spans="1:7">
      <c r="A132" s="19">
        <v>130</v>
      </c>
      <c r="B132" s="19" t="s">
        <v>165</v>
      </c>
      <c r="C132" s="20" t="s">
        <v>171</v>
      </c>
      <c r="D132" s="20">
        <v>210</v>
      </c>
      <c r="E132" s="19">
        <v>14</v>
      </c>
      <c r="F132" s="20"/>
      <c r="G132" s="20" t="s">
        <v>55</v>
      </c>
    </row>
    <row r="133" ht="15.75" spans="1:7">
      <c r="A133" s="19">
        <v>131</v>
      </c>
      <c r="B133" s="19" t="s">
        <v>165</v>
      </c>
      <c r="C133" s="20" t="s">
        <v>172</v>
      </c>
      <c r="D133" s="20">
        <v>323</v>
      </c>
      <c r="E133" s="19">
        <v>96</v>
      </c>
      <c r="F133" s="20">
        <v>96</v>
      </c>
      <c r="G133" s="20" t="s">
        <v>55</v>
      </c>
    </row>
    <row r="134" ht="15.75" spans="1:7">
      <c r="A134" s="19">
        <v>132</v>
      </c>
      <c r="B134" s="19" t="s">
        <v>165</v>
      </c>
      <c r="C134" s="20" t="s">
        <v>173</v>
      </c>
      <c r="D134" s="20">
        <v>256</v>
      </c>
      <c r="E134" s="19">
        <v>64</v>
      </c>
      <c r="F134" s="20">
        <v>64</v>
      </c>
      <c r="G134" s="20" t="s">
        <v>55</v>
      </c>
    </row>
    <row r="135" ht="15.75" spans="1:6">
      <c r="A135" s="5">
        <v>133</v>
      </c>
      <c r="B135" s="5" t="s">
        <v>24</v>
      </c>
      <c r="C135" s="22" t="s">
        <v>174</v>
      </c>
      <c r="D135" s="5">
        <v>760</v>
      </c>
      <c r="E135" s="22">
        <v>160</v>
      </c>
      <c r="F135" s="22">
        <v>100.8</v>
      </c>
    </row>
    <row r="136" ht="15.75" spans="1:6">
      <c r="A136" s="5">
        <v>134</v>
      </c>
      <c r="B136" s="5" t="s">
        <v>24</v>
      </c>
      <c r="C136" s="22" t="s">
        <v>175</v>
      </c>
      <c r="D136" s="5">
        <v>660</v>
      </c>
      <c r="E136" s="22">
        <v>60</v>
      </c>
      <c r="F136" s="22">
        <v>152</v>
      </c>
    </row>
    <row r="137" ht="15.75" spans="1:6">
      <c r="A137" s="5">
        <v>135</v>
      </c>
      <c r="B137" s="5" t="s">
        <v>24</v>
      </c>
      <c r="C137" s="22" t="s">
        <v>176</v>
      </c>
      <c r="D137" s="5">
        <v>560</v>
      </c>
      <c r="E137" s="22">
        <v>140</v>
      </c>
      <c r="F137" s="22">
        <v>113.6</v>
      </c>
    </row>
    <row r="138" ht="15.75" spans="1:6">
      <c r="A138" s="5">
        <v>136</v>
      </c>
      <c r="B138" s="5" t="s">
        <v>24</v>
      </c>
      <c r="C138" s="22" t="s">
        <v>177</v>
      </c>
      <c r="D138" s="5">
        <v>413</v>
      </c>
      <c r="E138" s="22">
        <v>63</v>
      </c>
      <c r="F138" s="22">
        <v>102.4</v>
      </c>
    </row>
    <row r="139" ht="15.75" spans="1:6">
      <c r="A139" s="5">
        <v>137</v>
      </c>
      <c r="B139" s="5" t="s">
        <v>24</v>
      </c>
      <c r="C139" s="22" t="s">
        <v>178</v>
      </c>
      <c r="D139" s="5">
        <v>360</v>
      </c>
      <c r="E139" s="22">
        <v>60</v>
      </c>
      <c r="F139" s="22">
        <v>89.6</v>
      </c>
    </row>
    <row r="140" ht="15.75" spans="1:6">
      <c r="A140" s="5">
        <v>138</v>
      </c>
      <c r="B140" s="5" t="s">
        <v>24</v>
      </c>
      <c r="C140" s="22" t="s">
        <v>179</v>
      </c>
      <c r="D140" s="5">
        <v>1095</v>
      </c>
      <c r="E140" s="22">
        <v>135</v>
      </c>
      <c r="F140" s="22">
        <v>135.36</v>
      </c>
    </row>
    <row r="141" ht="15.75" spans="1:6">
      <c r="A141" s="5">
        <v>139</v>
      </c>
      <c r="B141" s="5" t="s">
        <v>24</v>
      </c>
      <c r="C141" s="22" t="s">
        <v>180</v>
      </c>
      <c r="D141" s="5">
        <v>231</v>
      </c>
      <c r="E141" s="22">
        <v>63</v>
      </c>
      <c r="F141" s="22">
        <v>60</v>
      </c>
    </row>
    <row r="142" ht="15.75" spans="1:6">
      <c r="A142" s="5">
        <v>140</v>
      </c>
      <c r="B142" s="5" t="s">
        <v>24</v>
      </c>
      <c r="C142" s="22" t="s">
        <v>181</v>
      </c>
      <c r="D142" s="5">
        <v>224</v>
      </c>
      <c r="E142" s="22">
        <v>80</v>
      </c>
      <c r="F142" s="22">
        <v>57.6</v>
      </c>
    </row>
    <row r="143" ht="15.75" spans="1:6">
      <c r="A143" s="5">
        <v>141</v>
      </c>
      <c r="B143" s="5" t="s">
        <v>24</v>
      </c>
      <c r="C143" s="22" t="s">
        <v>182</v>
      </c>
      <c r="D143" s="5">
        <v>400</v>
      </c>
      <c r="E143" s="22">
        <v>80</v>
      </c>
      <c r="F143" s="22">
        <v>100.8</v>
      </c>
    </row>
    <row r="144" ht="15.75" spans="1:6">
      <c r="A144" s="5">
        <v>142</v>
      </c>
      <c r="B144" s="5" t="s">
        <v>24</v>
      </c>
      <c r="C144" s="22" t="s">
        <v>183</v>
      </c>
      <c r="D144" s="5">
        <v>885</v>
      </c>
      <c r="E144" s="22">
        <v>135</v>
      </c>
      <c r="F144" s="22">
        <v>128</v>
      </c>
    </row>
    <row r="145" ht="15.75" spans="1:6">
      <c r="A145" s="5">
        <v>143</v>
      </c>
      <c r="B145" s="5" t="s">
        <v>24</v>
      </c>
      <c r="C145" s="22" t="s">
        <v>184</v>
      </c>
      <c r="D145" s="5">
        <v>260</v>
      </c>
      <c r="E145" s="22">
        <v>52</v>
      </c>
      <c r="F145" s="22">
        <v>47.25</v>
      </c>
    </row>
    <row r="146" ht="15.75" spans="1:6">
      <c r="A146" s="5">
        <v>144</v>
      </c>
      <c r="B146" s="5" t="s">
        <v>24</v>
      </c>
      <c r="C146" s="22" t="s">
        <v>185</v>
      </c>
      <c r="D146" s="5">
        <v>120</v>
      </c>
      <c r="E146" s="22">
        <v>40</v>
      </c>
      <c r="F146" s="22">
        <v>27.3</v>
      </c>
    </row>
    <row r="147" ht="15.75" spans="1:6">
      <c r="A147" s="5">
        <v>145</v>
      </c>
      <c r="B147" s="5" t="s">
        <v>24</v>
      </c>
      <c r="C147" s="22" t="s">
        <v>186</v>
      </c>
      <c r="D147" s="5">
        <v>367.5</v>
      </c>
      <c r="E147" s="22">
        <v>67.5</v>
      </c>
      <c r="F147" s="22">
        <v>88</v>
      </c>
    </row>
    <row r="148" ht="15.75" spans="1:6">
      <c r="A148" s="5">
        <v>146</v>
      </c>
      <c r="B148" s="5" t="s">
        <v>24</v>
      </c>
      <c r="C148" s="22" t="s">
        <v>187</v>
      </c>
      <c r="D148" s="5">
        <v>653</v>
      </c>
      <c r="E148" s="22">
        <v>143</v>
      </c>
      <c r="F148" s="22">
        <v>129.36</v>
      </c>
    </row>
    <row r="149" ht="15.75" spans="1:6">
      <c r="A149" s="5">
        <v>147</v>
      </c>
      <c r="B149" s="5" t="s">
        <v>24</v>
      </c>
      <c r="C149" s="22" t="s">
        <v>188</v>
      </c>
      <c r="D149" s="5">
        <v>735</v>
      </c>
      <c r="E149" s="22">
        <v>175</v>
      </c>
      <c r="F149" s="22">
        <v>112.56</v>
      </c>
    </row>
    <row r="150" ht="15.75" spans="1:8">
      <c r="A150" s="23">
        <v>148</v>
      </c>
      <c r="B150" s="23" t="s">
        <v>189</v>
      </c>
      <c r="C150" s="24" t="s">
        <v>190</v>
      </c>
      <c r="D150" s="24">
        <v>66</v>
      </c>
      <c r="E150" s="23">
        <v>42</v>
      </c>
      <c r="F150" s="25">
        <f>12*3.5*3*0.37</f>
        <v>46.62</v>
      </c>
      <c r="G150" s="24" t="s">
        <v>55</v>
      </c>
      <c r="H150" s="1">
        <v>1</v>
      </c>
    </row>
    <row r="151" ht="15.75" spans="1:8">
      <c r="A151" s="23">
        <v>149</v>
      </c>
      <c r="B151" s="23" t="s">
        <v>189</v>
      </c>
      <c r="C151" s="24" t="s">
        <v>191</v>
      </c>
      <c r="D151" s="24">
        <v>190.24</v>
      </c>
      <c r="E151" s="23">
        <v>58</v>
      </c>
      <c r="F151" s="25">
        <f>11.6*5*3*0.37</f>
        <v>64.38</v>
      </c>
      <c r="G151" s="24" t="s">
        <v>55</v>
      </c>
      <c r="H151" s="1">
        <v>2</v>
      </c>
    </row>
    <row r="152" ht="15.75" spans="1:8">
      <c r="A152" s="23">
        <v>150</v>
      </c>
      <c r="B152" s="23" t="s">
        <v>189</v>
      </c>
      <c r="C152" s="24" t="s">
        <v>192</v>
      </c>
      <c r="D152" s="24">
        <v>475</v>
      </c>
      <c r="E152" s="23">
        <v>150.5</v>
      </c>
      <c r="F152" s="23">
        <v>167.055</v>
      </c>
      <c r="G152" s="24" t="s">
        <v>55</v>
      </c>
      <c r="H152" s="1">
        <v>3</v>
      </c>
    </row>
    <row r="153" ht="15.75" spans="1:8">
      <c r="A153" s="23">
        <v>151</v>
      </c>
      <c r="B153" s="23" t="s">
        <v>189</v>
      </c>
      <c r="C153" s="24" t="s">
        <v>193</v>
      </c>
      <c r="D153" s="24">
        <v>484</v>
      </c>
      <c r="E153" s="23">
        <v>244</v>
      </c>
      <c r="F153" s="25">
        <f>22*6*3*0.37+16*3.5*3*0.37*2</f>
        <v>270.84</v>
      </c>
      <c r="G153" s="24" t="s">
        <v>55</v>
      </c>
      <c r="H153" s="1">
        <v>4</v>
      </c>
    </row>
    <row r="154" ht="15.75" spans="1:8">
      <c r="A154" s="23">
        <v>152</v>
      </c>
      <c r="B154" s="23" t="s">
        <v>189</v>
      </c>
      <c r="C154" s="24" t="s">
        <v>194</v>
      </c>
      <c r="D154" s="24">
        <v>132.24</v>
      </c>
      <c r="E154" s="23" t="s">
        <v>195</v>
      </c>
      <c r="F154" s="23">
        <v>119.436</v>
      </c>
      <c r="G154" s="24" t="s">
        <v>55</v>
      </c>
      <c r="H154" s="1">
        <v>5</v>
      </c>
    </row>
    <row r="155" ht="15.75" spans="1:8">
      <c r="A155" s="23">
        <v>153</v>
      </c>
      <c r="B155" s="23" t="s">
        <v>189</v>
      </c>
      <c r="C155" s="24" t="s">
        <v>196</v>
      </c>
      <c r="D155" s="24">
        <f>179+91</f>
        <v>270</v>
      </c>
      <c r="E155" s="23">
        <v>179</v>
      </c>
      <c r="F155" s="23">
        <v>141.24</v>
      </c>
      <c r="G155" s="24" t="s">
        <v>55</v>
      </c>
      <c r="H155" s="1">
        <v>6</v>
      </c>
    </row>
    <row r="156" ht="15.75" spans="1:8">
      <c r="A156" s="23">
        <v>154</v>
      </c>
      <c r="B156" s="23" t="s">
        <v>189</v>
      </c>
      <c r="C156" s="24" t="s">
        <v>197</v>
      </c>
      <c r="D156" s="25">
        <f>48+57.04</f>
        <v>105.04</v>
      </c>
      <c r="E156" s="23">
        <v>48</v>
      </c>
      <c r="F156" s="25">
        <f>48*3*0.37</f>
        <v>53.28</v>
      </c>
      <c r="G156" s="24" t="s">
        <v>55</v>
      </c>
      <c r="H156" s="1">
        <v>7</v>
      </c>
    </row>
    <row r="157" ht="15.75" spans="1:8">
      <c r="A157" s="23">
        <v>155</v>
      </c>
      <c r="B157" s="23" t="s">
        <v>189</v>
      </c>
      <c r="C157" s="24" t="s">
        <v>198</v>
      </c>
      <c r="D157" s="24">
        <f>77.55+220.8</f>
        <v>298.35</v>
      </c>
      <c r="E157" s="23">
        <v>220.8</v>
      </c>
      <c r="F157" s="25">
        <f>64.35*3*0.37+70*3*0.37*2+16.45*3*0.37</f>
        <v>245.088</v>
      </c>
      <c r="G157" s="24" t="s">
        <v>55</v>
      </c>
      <c r="H157" s="1">
        <v>8</v>
      </c>
    </row>
    <row r="158" ht="15.75" spans="1:8">
      <c r="A158" s="23">
        <v>156</v>
      </c>
      <c r="B158" s="23" t="s">
        <v>189</v>
      </c>
      <c r="C158" s="24" t="s">
        <v>199</v>
      </c>
      <c r="D158" s="24">
        <f>147.8+96.8</f>
        <v>244.6</v>
      </c>
      <c r="E158" s="23">
        <v>96.8</v>
      </c>
      <c r="F158" s="25">
        <f>96.8*3*0.37+12.4*2*0.24</f>
        <v>113.4</v>
      </c>
      <c r="G158" s="24" t="s">
        <v>55</v>
      </c>
      <c r="H158" s="1">
        <v>9</v>
      </c>
    </row>
    <row r="159" ht="15.75" spans="1:8">
      <c r="A159" s="23">
        <v>157</v>
      </c>
      <c r="B159" s="23" t="s">
        <v>189</v>
      </c>
      <c r="C159" s="24" t="s">
        <v>200</v>
      </c>
      <c r="D159" s="24">
        <f>265.47+40.95</f>
        <v>306.42</v>
      </c>
      <c r="E159" s="23">
        <v>40.95</v>
      </c>
      <c r="F159" s="23">
        <v>54.623</v>
      </c>
      <c r="G159" s="24" t="s">
        <v>55</v>
      </c>
      <c r="H159" s="1">
        <v>10</v>
      </c>
    </row>
    <row r="160" ht="15.75" spans="1:8">
      <c r="A160" s="23">
        <v>158</v>
      </c>
      <c r="B160" s="23" t="s">
        <v>189</v>
      </c>
      <c r="C160" s="24" t="s">
        <v>201</v>
      </c>
      <c r="D160" s="24">
        <f>267.3+99</f>
        <v>366.3</v>
      </c>
      <c r="E160" s="23">
        <v>99</v>
      </c>
      <c r="F160" s="23">
        <v>135.98</v>
      </c>
      <c r="G160" s="24" t="s">
        <v>55</v>
      </c>
      <c r="H160" s="1">
        <v>11</v>
      </c>
    </row>
    <row r="161" ht="15.75" spans="1:8">
      <c r="A161" s="23">
        <v>159</v>
      </c>
      <c r="B161" s="23" t="s">
        <v>189</v>
      </c>
      <c r="C161" s="24" t="s">
        <v>202</v>
      </c>
      <c r="D161" s="24">
        <f>273.38+105.7</f>
        <v>379.08</v>
      </c>
      <c r="E161" s="23" t="s">
        <v>203</v>
      </c>
      <c r="F161" s="25">
        <f>16.6*4*3*0.37+13.1*3*3*0.37+20.7*2*0.24</f>
        <v>127.263</v>
      </c>
      <c r="G161" s="24" t="s">
        <v>55</v>
      </c>
      <c r="H161" s="1">
        <v>12</v>
      </c>
    </row>
    <row r="162" ht="15.75" spans="1:8">
      <c r="A162" s="23">
        <v>160</v>
      </c>
      <c r="B162" s="23" t="s">
        <v>189</v>
      </c>
      <c r="C162" s="24" t="s">
        <v>204</v>
      </c>
      <c r="D162" s="24">
        <f>67.2+181</f>
        <v>248.2</v>
      </c>
      <c r="E162" s="23">
        <v>181</v>
      </c>
      <c r="F162" s="23">
        <v>200.91</v>
      </c>
      <c r="G162" s="24" t="s">
        <v>55</v>
      </c>
      <c r="H162" s="1">
        <v>13</v>
      </c>
    </row>
    <row r="163" ht="15.75" spans="1:8">
      <c r="A163" s="23">
        <v>161</v>
      </c>
      <c r="B163" s="23" t="s">
        <v>189</v>
      </c>
      <c r="C163" s="24" t="s">
        <v>205</v>
      </c>
      <c r="D163" s="24">
        <f>64.6+38</f>
        <v>102.6</v>
      </c>
      <c r="E163" s="23">
        <v>38</v>
      </c>
      <c r="F163" s="23">
        <v>52.486</v>
      </c>
      <c r="G163" s="24" t="s">
        <v>55</v>
      </c>
      <c r="H163" s="1">
        <v>14</v>
      </c>
    </row>
    <row r="164" ht="15.75" spans="1:8">
      <c r="A164" s="23">
        <v>162</v>
      </c>
      <c r="B164" s="23" t="s">
        <v>189</v>
      </c>
      <c r="C164" s="24" t="s">
        <v>206</v>
      </c>
      <c r="D164" s="24">
        <f>73.84+116.4</f>
        <v>190.24</v>
      </c>
      <c r="E164" s="23">
        <v>116.4</v>
      </c>
      <c r="F164" s="23">
        <v>149.1</v>
      </c>
      <c r="G164" s="24" t="s">
        <v>55</v>
      </c>
      <c r="H164" s="1">
        <v>15</v>
      </c>
    </row>
    <row r="165" ht="15.75" spans="1:8">
      <c r="A165" s="23">
        <v>163</v>
      </c>
      <c r="B165" s="23" t="s">
        <v>189</v>
      </c>
      <c r="C165" s="24" t="s">
        <v>207</v>
      </c>
      <c r="D165" s="24">
        <f>131.14+45</f>
        <v>176.14</v>
      </c>
      <c r="E165" s="23">
        <v>45</v>
      </c>
      <c r="F165" s="25">
        <f>10*4.5*3*0.37</f>
        <v>49.95</v>
      </c>
      <c r="G165" s="24" t="s">
        <v>55</v>
      </c>
      <c r="H165" s="1">
        <v>16</v>
      </c>
    </row>
    <row r="166" ht="15.75" spans="1:8">
      <c r="A166" s="23">
        <v>164</v>
      </c>
      <c r="B166" s="23" t="s">
        <v>189</v>
      </c>
      <c r="C166" s="24" t="s">
        <v>208</v>
      </c>
      <c r="D166" s="24">
        <f>75+45</f>
        <v>120</v>
      </c>
      <c r="E166" s="23">
        <v>45</v>
      </c>
      <c r="F166" s="23">
        <v>56.888</v>
      </c>
      <c r="G166" s="24" t="s">
        <v>55</v>
      </c>
      <c r="H166" s="1">
        <v>17</v>
      </c>
    </row>
    <row r="167" ht="15.75" spans="1:8">
      <c r="A167" s="23">
        <v>165</v>
      </c>
      <c r="B167" s="23" t="s">
        <v>189</v>
      </c>
      <c r="C167" s="24" t="s">
        <v>209</v>
      </c>
      <c r="D167" s="24">
        <f>38+151</f>
        <v>189</v>
      </c>
      <c r="E167" s="23">
        <v>151</v>
      </c>
      <c r="F167" s="25">
        <f>10.8*4*3*0.37+13.5*3.5*3*0.37*2+3.5*3.8*3*0.37</f>
        <v>167.61</v>
      </c>
      <c r="G167" s="24" t="s">
        <v>55</v>
      </c>
      <c r="H167" s="1">
        <v>18</v>
      </c>
    </row>
    <row r="168" ht="15.75" spans="1:8">
      <c r="A168" s="23">
        <v>166</v>
      </c>
      <c r="B168" s="23" t="s">
        <v>189</v>
      </c>
      <c r="C168" s="24" t="s">
        <v>210</v>
      </c>
      <c r="D168" s="24">
        <f>165+90</f>
        <v>255</v>
      </c>
      <c r="E168" s="23">
        <v>90</v>
      </c>
      <c r="F168" s="23">
        <v>84.96</v>
      </c>
      <c r="G168" s="24" t="s">
        <v>55</v>
      </c>
      <c r="H168" s="1">
        <v>19</v>
      </c>
    </row>
    <row r="169" ht="15.75" spans="1:8">
      <c r="A169" s="23">
        <v>167</v>
      </c>
      <c r="B169" s="23" t="s">
        <v>189</v>
      </c>
      <c r="C169" s="24" t="s">
        <v>211</v>
      </c>
      <c r="D169" s="24">
        <f>141.9+136.9</f>
        <v>278.8</v>
      </c>
      <c r="E169" s="23">
        <v>136.9</v>
      </c>
      <c r="F169" s="23">
        <v>151.975</v>
      </c>
      <c r="G169" s="24" t="s">
        <v>55</v>
      </c>
      <c r="H169" s="1">
        <v>20</v>
      </c>
    </row>
    <row r="170" ht="15.75" spans="1:8">
      <c r="A170" s="23">
        <v>168</v>
      </c>
      <c r="B170" s="23" t="s">
        <v>189</v>
      </c>
      <c r="C170" s="24" t="s">
        <v>212</v>
      </c>
      <c r="D170" s="24">
        <f>72+70.8</f>
        <v>142.8</v>
      </c>
      <c r="E170" s="23">
        <v>70.8</v>
      </c>
      <c r="F170" s="25">
        <v>76.146</v>
      </c>
      <c r="G170" s="24" t="s">
        <v>55</v>
      </c>
      <c r="H170" s="1">
        <v>21</v>
      </c>
    </row>
    <row r="171" ht="15.75" spans="1:8">
      <c r="A171" s="23">
        <v>169</v>
      </c>
      <c r="B171" s="23" t="s">
        <v>189</v>
      </c>
      <c r="C171" s="24" t="s">
        <v>213</v>
      </c>
      <c r="D171" s="24">
        <f>114.6+69</f>
        <v>183.6</v>
      </c>
      <c r="E171" s="23">
        <v>69</v>
      </c>
      <c r="F171" s="23">
        <v>83.49</v>
      </c>
      <c r="G171" s="24" t="s">
        <v>55</v>
      </c>
      <c r="H171" s="1">
        <v>22</v>
      </c>
    </row>
    <row r="172" ht="15.75" spans="1:8">
      <c r="A172" s="23">
        <v>170</v>
      </c>
      <c r="B172" s="23" t="s">
        <v>189</v>
      </c>
      <c r="C172" s="24" t="s">
        <v>214</v>
      </c>
      <c r="D172" s="24">
        <v>390</v>
      </c>
      <c r="E172" s="23">
        <v>90</v>
      </c>
      <c r="F172" s="23">
        <v>99.9</v>
      </c>
      <c r="G172" s="24" t="s">
        <v>55</v>
      </c>
      <c r="H172" s="1">
        <v>23</v>
      </c>
    </row>
    <row r="173" ht="15.75" spans="1:8">
      <c r="A173" s="23">
        <v>171</v>
      </c>
      <c r="B173" s="23" t="s">
        <v>189</v>
      </c>
      <c r="C173" s="24" t="s">
        <v>215</v>
      </c>
      <c r="D173" s="24">
        <f>33.6+121.1</f>
        <v>154.7</v>
      </c>
      <c r="E173" s="23">
        <v>121.1</v>
      </c>
      <c r="F173" s="25">
        <f>10.5*4*3*0.37+13.6*3.5*3*0.37+9.6*3.5*3*0.37</f>
        <v>136.752</v>
      </c>
      <c r="G173" s="24" t="s">
        <v>55</v>
      </c>
      <c r="H173" s="1">
        <v>24</v>
      </c>
    </row>
    <row r="174" ht="15.75" spans="1:8">
      <c r="A174" s="23">
        <v>172</v>
      </c>
      <c r="B174" s="23" t="s">
        <v>189</v>
      </c>
      <c r="C174" s="24" t="s">
        <v>216</v>
      </c>
      <c r="D174" s="24">
        <f>63+22</f>
        <v>85</v>
      </c>
      <c r="E174" s="23">
        <v>222</v>
      </c>
      <c r="F174" s="25">
        <f>15*6*3*0.37+13*3*4*0.37*2+7*4*3*0.37</f>
        <v>246.42</v>
      </c>
      <c r="G174" s="24" t="s">
        <v>55</v>
      </c>
      <c r="H174" s="1">
        <v>25</v>
      </c>
    </row>
    <row r="175" ht="15.75" spans="1:8">
      <c r="A175" s="23">
        <v>173</v>
      </c>
      <c r="B175" s="23" t="s">
        <v>189</v>
      </c>
      <c r="C175" s="24" t="s">
        <v>217</v>
      </c>
      <c r="D175" s="24">
        <f>75+198</f>
        <v>273</v>
      </c>
      <c r="E175" s="23">
        <v>198</v>
      </c>
      <c r="F175" s="23">
        <v>156.21</v>
      </c>
      <c r="G175" s="24" t="s">
        <v>55</v>
      </c>
      <c r="H175" s="1">
        <v>26</v>
      </c>
    </row>
    <row r="176" ht="15.75" spans="1:7">
      <c r="A176" s="5">
        <v>174</v>
      </c>
      <c r="B176" s="5" t="s">
        <v>218</v>
      </c>
      <c r="C176" s="5" t="s">
        <v>219</v>
      </c>
      <c r="D176" s="5">
        <v>456</v>
      </c>
      <c r="E176" s="5">
        <v>360</v>
      </c>
      <c r="F176" s="5"/>
      <c r="G176" s="6" t="s">
        <v>55</v>
      </c>
    </row>
    <row r="177" ht="15.75" spans="1:7">
      <c r="A177" s="5">
        <v>175</v>
      </c>
      <c r="B177" s="5" t="s">
        <v>218</v>
      </c>
      <c r="C177" s="5" t="s">
        <v>220</v>
      </c>
      <c r="D177" s="5">
        <v>270</v>
      </c>
      <c r="E177" s="5">
        <v>240</v>
      </c>
      <c r="F177" s="5"/>
      <c r="G177" s="6" t="s">
        <v>55</v>
      </c>
    </row>
    <row r="178" ht="15.75" spans="1:7">
      <c r="A178" s="5">
        <v>176</v>
      </c>
      <c r="B178" s="5" t="s">
        <v>218</v>
      </c>
      <c r="C178" s="5" t="s">
        <v>221</v>
      </c>
      <c r="D178" s="5">
        <v>340</v>
      </c>
      <c r="E178" s="5">
        <v>260</v>
      </c>
      <c r="F178" s="5"/>
      <c r="G178" s="6" t="s">
        <v>55</v>
      </c>
    </row>
    <row r="179" ht="15.75" spans="1:7">
      <c r="A179" s="5">
        <v>177</v>
      </c>
      <c r="B179" s="5" t="s">
        <v>218</v>
      </c>
      <c r="C179" s="5" t="s">
        <v>222</v>
      </c>
      <c r="D179" s="5">
        <v>1120</v>
      </c>
      <c r="E179" s="5">
        <v>970</v>
      </c>
      <c r="F179" s="5"/>
      <c r="G179" s="6" t="s">
        <v>55</v>
      </c>
    </row>
    <row r="180" ht="15.75" spans="1:7">
      <c r="A180" s="5">
        <v>178</v>
      </c>
      <c r="B180" s="5" t="s">
        <v>218</v>
      </c>
      <c r="C180" s="5" t="s">
        <v>223</v>
      </c>
      <c r="D180" s="5">
        <v>300</v>
      </c>
      <c r="E180" s="5">
        <v>260</v>
      </c>
      <c r="F180" s="5"/>
      <c r="G180" s="6" t="s">
        <v>55</v>
      </c>
    </row>
    <row r="181" ht="15.75" spans="1:7">
      <c r="A181" s="5">
        <v>179</v>
      </c>
      <c r="B181" s="5" t="s">
        <v>218</v>
      </c>
      <c r="C181" s="5" t="s">
        <v>224</v>
      </c>
      <c r="D181" s="5">
        <v>270</v>
      </c>
      <c r="E181" s="5">
        <v>200</v>
      </c>
      <c r="F181" s="5">
        <v>10.5</v>
      </c>
      <c r="G181" s="6" t="s">
        <v>55</v>
      </c>
    </row>
    <row r="182" ht="15.75" spans="1:7">
      <c r="A182" s="5">
        <v>180</v>
      </c>
      <c r="B182" s="5" t="s">
        <v>218</v>
      </c>
      <c r="C182" s="5" t="s">
        <v>225</v>
      </c>
      <c r="D182" s="5">
        <v>270</v>
      </c>
      <c r="E182" s="5">
        <v>240</v>
      </c>
      <c r="F182" s="5">
        <v>4.5</v>
      </c>
      <c r="G182" s="6" t="s">
        <v>55</v>
      </c>
    </row>
    <row r="183" ht="15.75" spans="1:7">
      <c r="A183" s="5">
        <v>181</v>
      </c>
      <c r="B183" s="5" t="s">
        <v>218</v>
      </c>
      <c r="C183" s="5" t="s">
        <v>226</v>
      </c>
      <c r="D183" s="5">
        <v>360</v>
      </c>
      <c r="E183" s="5">
        <v>300</v>
      </c>
      <c r="F183" s="5"/>
      <c r="G183" s="6" t="s">
        <v>55</v>
      </c>
    </row>
    <row r="184" ht="15.75" spans="1:7">
      <c r="A184" s="5">
        <v>182</v>
      </c>
      <c r="B184" s="5" t="s">
        <v>218</v>
      </c>
      <c r="C184" s="5" t="s">
        <v>227</v>
      </c>
      <c r="D184" s="5">
        <v>460</v>
      </c>
      <c r="E184" s="5">
        <v>390</v>
      </c>
      <c r="F184" s="5"/>
      <c r="G184" s="6" t="s">
        <v>55</v>
      </c>
    </row>
    <row r="185" ht="15.75" spans="1:7">
      <c r="A185" s="5">
        <v>183</v>
      </c>
      <c r="B185" s="5" t="s">
        <v>218</v>
      </c>
      <c r="C185" s="5" t="s">
        <v>228</v>
      </c>
      <c r="D185" s="5">
        <v>120</v>
      </c>
      <c r="E185" s="5">
        <v>120</v>
      </c>
      <c r="F185" s="5"/>
      <c r="G185" s="6" t="s">
        <v>55</v>
      </c>
    </row>
    <row r="186" ht="15.75" spans="1:7">
      <c r="A186" s="5">
        <v>184</v>
      </c>
      <c r="B186" s="5" t="s">
        <v>218</v>
      </c>
      <c r="C186" s="5" t="s">
        <v>229</v>
      </c>
      <c r="D186" s="5">
        <v>240</v>
      </c>
      <c r="E186" s="5">
        <v>160</v>
      </c>
      <c r="F186" s="5">
        <v>12</v>
      </c>
      <c r="G186" s="6" t="s">
        <v>55</v>
      </c>
    </row>
    <row r="187" ht="15.75" spans="1:7">
      <c r="A187" s="5">
        <v>185</v>
      </c>
      <c r="B187" s="5" t="s">
        <v>218</v>
      </c>
      <c r="C187" s="5" t="s">
        <v>230</v>
      </c>
      <c r="D187" s="5">
        <v>200</v>
      </c>
      <c r="E187" s="5">
        <v>200</v>
      </c>
      <c r="F187" s="5"/>
      <c r="G187" s="6" t="s">
        <v>55</v>
      </c>
    </row>
    <row r="188" ht="15.75" spans="1:7">
      <c r="A188" s="5">
        <v>186</v>
      </c>
      <c r="B188" s="5" t="s">
        <v>218</v>
      </c>
      <c r="C188" s="5" t="s">
        <v>231</v>
      </c>
      <c r="D188" s="5">
        <v>360</v>
      </c>
      <c r="E188" s="5">
        <v>300</v>
      </c>
      <c r="F188" s="5">
        <v>9</v>
      </c>
      <c r="G188" s="6" t="s">
        <v>55</v>
      </c>
    </row>
    <row r="189" ht="15.75" spans="1:7">
      <c r="A189" s="5">
        <v>187</v>
      </c>
      <c r="B189" s="5" t="s">
        <v>218</v>
      </c>
      <c r="C189" s="5" t="s">
        <v>232</v>
      </c>
      <c r="D189" s="5">
        <v>460</v>
      </c>
      <c r="E189" s="5">
        <v>360</v>
      </c>
      <c r="F189" s="5"/>
      <c r="G189" s="6" t="s">
        <v>55</v>
      </c>
    </row>
    <row r="190" ht="15.75" spans="1:7">
      <c r="A190" s="5">
        <v>188</v>
      </c>
      <c r="B190" s="5" t="s">
        <v>218</v>
      </c>
      <c r="C190" s="5" t="s">
        <v>233</v>
      </c>
      <c r="D190" s="5">
        <v>300</v>
      </c>
      <c r="E190" s="5">
        <v>240</v>
      </c>
      <c r="F190" s="5">
        <v>7.5</v>
      </c>
      <c r="G190" s="6" t="s">
        <v>55</v>
      </c>
    </row>
    <row r="191" ht="15.75" spans="1:7">
      <c r="A191" s="5">
        <v>189</v>
      </c>
      <c r="B191" s="5" t="s">
        <v>218</v>
      </c>
      <c r="C191" s="5" t="s">
        <v>234</v>
      </c>
      <c r="D191" s="5">
        <v>180</v>
      </c>
      <c r="E191" s="5">
        <v>160</v>
      </c>
      <c r="F191" s="5">
        <v>6.75</v>
      </c>
      <c r="G191" s="6" t="s">
        <v>55</v>
      </c>
    </row>
    <row r="192" ht="15.75" spans="1:7">
      <c r="A192" s="5">
        <v>190</v>
      </c>
      <c r="B192" s="5" t="s">
        <v>218</v>
      </c>
      <c r="C192" s="5" t="s">
        <v>235</v>
      </c>
      <c r="D192" s="5">
        <v>200</v>
      </c>
      <c r="E192" s="5">
        <v>200</v>
      </c>
      <c r="F192" s="5"/>
      <c r="G192" s="6" t="s">
        <v>55</v>
      </c>
    </row>
    <row r="193" ht="15.75" spans="1:7">
      <c r="A193" s="5">
        <v>191</v>
      </c>
      <c r="B193" s="5" t="s">
        <v>218</v>
      </c>
      <c r="C193" s="5" t="s">
        <v>236</v>
      </c>
      <c r="D193" s="5">
        <v>260</v>
      </c>
      <c r="E193" s="5">
        <v>200</v>
      </c>
      <c r="F193" s="5">
        <v>15</v>
      </c>
      <c r="G193" s="6" t="s">
        <v>55</v>
      </c>
    </row>
    <row r="194" ht="15.75" spans="1:7">
      <c r="A194" s="5">
        <v>192</v>
      </c>
      <c r="B194" s="5" t="s">
        <v>218</v>
      </c>
      <c r="C194" s="5" t="s">
        <v>237</v>
      </c>
      <c r="D194" s="5">
        <v>270</v>
      </c>
      <c r="E194" s="5">
        <v>200</v>
      </c>
      <c r="F194" s="5">
        <v>8.75</v>
      </c>
      <c r="G194" s="6" t="s">
        <v>55</v>
      </c>
    </row>
    <row r="195" ht="15.75" spans="1:7">
      <c r="A195" s="5">
        <v>193</v>
      </c>
      <c r="B195" s="5" t="s">
        <v>218</v>
      </c>
      <c r="C195" s="5" t="s">
        <v>238</v>
      </c>
      <c r="D195" s="5">
        <v>360</v>
      </c>
      <c r="E195" s="5">
        <v>320</v>
      </c>
      <c r="F195" s="5"/>
      <c r="G195" s="6" t="s">
        <v>55</v>
      </c>
    </row>
    <row r="196" ht="15.75" spans="1:7">
      <c r="A196" s="5">
        <v>194</v>
      </c>
      <c r="B196" s="5" t="s">
        <v>218</v>
      </c>
      <c r="C196" s="5" t="s">
        <v>239</v>
      </c>
      <c r="D196" s="5">
        <v>740</v>
      </c>
      <c r="E196" s="5">
        <v>600</v>
      </c>
      <c r="F196" s="5"/>
      <c r="G196" s="6" t="s">
        <v>55</v>
      </c>
    </row>
    <row r="197" ht="15.75" spans="1:7">
      <c r="A197" s="5">
        <v>195</v>
      </c>
      <c r="B197" s="5" t="s">
        <v>218</v>
      </c>
      <c r="C197" s="5" t="s">
        <v>240</v>
      </c>
      <c r="D197" s="5">
        <v>270</v>
      </c>
      <c r="E197" s="5">
        <v>240</v>
      </c>
      <c r="F197" s="5">
        <v>4.5</v>
      </c>
      <c r="G197" s="6" t="s">
        <v>55</v>
      </c>
    </row>
    <row r="198" ht="15.75" spans="1:7">
      <c r="A198" s="5">
        <v>196</v>
      </c>
      <c r="B198" s="5" t="s">
        <v>218</v>
      </c>
      <c r="C198" s="5" t="s">
        <v>241</v>
      </c>
      <c r="D198" s="5">
        <v>625</v>
      </c>
      <c r="E198" s="5">
        <v>526</v>
      </c>
      <c r="F198" s="5"/>
      <c r="G198" s="6" t="s">
        <v>55</v>
      </c>
    </row>
    <row r="199" ht="15.75" spans="1:7">
      <c r="A199" s="5">
        <v>197</v>
      </c>
      <c r="B199" s="5" t="s">
        <v>218</v>
      </c>
      <c r="C199" s="5" t="s">
        <v>242</v>
      </c>
      <c r="D199" s="5">
        <v>348</v>
      </c>
      <c r="E199" s="5">
        <v>300</v>
      </c>
      <c r="F199" s="5"/>
      <c r="G199" s="6" t="s">
        <v>55</v>
      </c>
    </row>
    <row r="200" ht="15.75" spans="1:7">
      <c r="A200" s="5">
        <v>198</v>
      </c>
      <c r="B200" s="5" t="s">
        <v>218</v>
      </c>
      <c r="C200" s="5" t="s">
        <v>243</v>
      </c>
      <c r="D200" s="5">
        <v>240</v>
      </c>
      <c r="E200" s="5">
        <v>200</v>
      </c>
      <c r="F200" s="5">
        <v>6.25</v>
      </c>
      <c r="G200" s="6" t="s">
        <v>55</v>
      </c>
    </row>
    <row r="201" ht="15.75" spans="1:7">
      <c r="A201" s="5">
        <v>199</v>
      </c>
      <c r="B201" s="5" t="s">
        <v>218</v>
      </c>
      <c r="C201" s="5" t="s">
        <v>244</v>
      </c>
      <c r="D201" s="5">
        <v>374</v>
      </c>
      <c r="E201" s="5">
        <v>283</v>
      </c>
      <c r="F201" s="5">
        <v>8.75</v>
      </c>
      <c r="G201" s="6" t="s">
        <v>55</v>
      </c>
    </row>
    <row r="202" ht="15.75" spans="1:7">
      <c r="A202" s="5">
        <v>200</v>
      </c>
      <c r="B202" s="5" t="s">
        <v>218</v>
      </c>
      <c r="C202" s="5" t="s">
        <v>245</v>
      </c>
      <c r="D202" s="5">
        <v>180</v>
      </c>
      <c r="E202" s="5">
        <v>160</v>
      </c>
      <c r="F202" s="5">
        <v>3</v>
      </c>
      <c r="G202" s="6" t="s">
        <v>55</v>
      </c>
    </row>
    <row r="203" ht="15.75" spans="1:7">
      <c r="A203" s="5">
        <v>201</v>
      </c>
      <c r="B203" s="5" t="s">
        <v>218</v>
      </c>
      <c r="C203" s="5" t="s">
        <v>246</v>
      </c>
      <c r="D203" s="5">
        <v>100</v>
      </c>
      <c r="E203" s="5">
        <v>100</v>
      </c>
      <c r="F203" s="5"/>
      <c r="G203" s="6" t="s">
        <v>55</v>
      </c>
    </row>
    <row r="204" ht="15.75" spans="1:7">
      <c r="A204" s="5">
        <v>202</v>
      </c>
      <c r="B204" s="5" t="s">
        <v>218</v>
      </c>
      <c r="C204" s="5" t="s">
        <v>247</v>
      </c>
      <c r="D204" s="5">
        <v>160</v>
      </c>
      <c r="E204" s="5">
        <v>160</v>
      </c>
      <c r="F204" s="5"/>
      <c r="G204" s="6" t="s">
        <v>55</v>
      </c>
    </row>
    <row r="205" ht="15.75" spans="1:7">
      <c r="A205" s="5">
        <v>203</v>
      </c>
      <c r="B205" s="5" t="s">
        <v>218</v>
      </c>
      <c r="C205" s="5" t="s">
        <v>248</v>
      </c>
      <c r="D205" s="5">
        <v>120</v>
      </c>
      <c r="E205" s="5">
        <v>120</v>
      </c>
      <c r="F205" s="5"/>
      <c r="G205" s="6" t="s">
        <v>55</v>
      </c>
    </row>
    <row r="206" ht="15.75" spans="1:7">
      <c r="A206" s="26">
        <v>204</v>
      </c>
      <c r="B206" s="26" t="s">
        <v>249</v>
      </c>
      <c r="C206" s="27" t="s">
        <v>250</v>
      </c>
      <c r="D206" s="27">
        <v>302.6</v>
      </c>
      <c r="E206" s="27">
        <v>105.4</v>
      </c>
      <c r="F206" s="27">
        <v>302.6</v>
      </c>
      <c r="G206" s="29"/>
    </row>
    <row r="207" ht="15.75" spans="1:7">
      <c r="A207" s="26">
        <v>205</v>
      </c>
      <c r="B207" s="26" t="s">
        <v>249</v>
      </c>
      <c r="C207" s="27" t="s">
        <v>251</v>
      </c>
      <c r="D207" s="27">
        <v>131.9</v>
      </c>
      <c r="E207" s="27">
        <v>199.1</v>
      </c>
      <c r="F207" s="27">
        <v>131.9</v>
      </c>
      <c r="G207" s="29"/>
    </row>
    <row r="208" ht="15.75" spans="1:7">
      <c r="A208" s="26">
        <v>206</v>
      </c>
      <c r="B208" s="26" t="s">
        <v>249</v>
      </c>
      <c r="C208" s="27" t="s">
        <v>252</v>
      </c>
      <c r="D208" s="27">
        <v>87.3</v>
      </c>
      <c r="E208" s="27">
        <v>105.7</v>
      </c>
      <c r="F208" s="27">
        <v>87.3</v>
      </c>
      <c r="G208" s="29"/>
    </row>
    <row r="209" ht="15.75" spans="1:7">
      <c r="A209" s="26">
        <v>207</v>
      </c>
      <c r="B209" s="26" t="s">
        <v>249</v>
      </c>
      <c r="C209" s="27" t="s">
        <v>253</v>
      </c>
      <c r="D209" s="27">
        <v>234.8</v>
      </c>
      <c r="E209" s="27">
        <v>186.2</v>
      </c>
      <c r="F209" s="27">
        <v>234.8</v>
      </c>
      <c r="G209" s="29"/>
    </row>
    <row r="210" ht="15.75" spans="1:7">
      <c r="A210" s="26">
        <v>208</v>
      </c>
      <c r="B210" s="26" t="s">
        <v>249</v>
      </c>
      <c r="C210" s="27" t="s">
        <v>254</v>
      </c>
      <c r="D210" s="27">
        <v>30</v>
      </c>
      <c r="E210" s="27"/>
      <c r="F210" s="27">
        <v>30</v>
      </c>
      <c r="G210" s="29"/>
    </row>
    <row r="211" ht="15.75" spans="1:7">
      <c r="A211" s="26">
        <v>209</v>
      </c>
      <c r="B211" s="26" t="s">
        <v>249</v>
      </c>
      <c r="C211" s="27" t="s">
        <v>255</v>
      </c>
      <c r="D211" s="27">
        <v>278</v>
      </c>
      <c r="E211" s="27">
        <v>68</v>
      </c>
      <c r="F211" s="27">
        <v>278</v>
      </c>
      <c r="G211" s="29"/>
    </row>
    <row r="212" ht="15.75" spans="1:7">
      <c r="A212" s="26">
        <v>210</v>
      </c>
      <c r="B212" s="26" t="s">
        <v>249</v>
      </c>
      <c r="C212" s="27" t="s">
        <v>256</v>
      </c>
      <c r="D212" s="27">
        <v>300</v>
      </c>
      <c r="E212" s="27">
        <v>273</v>
      </c>
      <c r="F212" s="27">
        <v>300</v>
      </c>
      <c r="G212" s="29"/>
    </row>
    <row r="213" ht="15.75" spans="1:7">
      <c r="A213" s="26">
        <v>211</v>
      </c>
      <c r="B213" s="26" t="s">
        <v>249</v>
      </c>
      <c r="C213" s="27" t="s">
        <v>257</v>
      </c>
      <c r="D213" s="27">
        <v>151.4</v>
      </c>
      <c r="E213" s="27">
        <v>148.6</v>
      </c>
      <c r="F213" s="27">
        <v>151.4</v>
      </c>
      <c r="G213" s="29"/>
    </row>
    <row r="214" ht="15.75" spans="1:7">
      <c r="A214" s="26">
        <v>212</v>
      </c>
      <c r="B214" s="26" t="s">
        <v>249</v>
      </c>
      <c r="C214" s="27" t="s">
        <v>258</v>
      </c>
      <c r="D214" s="27">
        <v>236.9</v>
      </c>
      <c r="E214" s="27">
        <v>123.1</v>
      </c>
      <c r="F214" s="27">
        <v>236.9</v>
      </c>
      <c r="G214" s="29"/>
    </row>
    <row r="215" ht="15.75" spans="1:7">
      <c r="A215" s="26">
        <v>213</v>
      </c>
      <c r="B215" s="26" t="s">
        <v>249</v>
      </c>
      <c r="C215" s="27" t="s">
        <v>259</v>
      </c>
      <c r="D215" s="27">
        <v>94.2</v>
      </c>
      <c r="E215" s="27">
        <v>19.5</v>
      </c>
      <c r="F215" s="27">
        <v>94.2</v>
      </c>
      <c r="G215" s="29"/>
    </row>
    <row r="216" ht="15.75" spans="1:7">
      <c r="A216" s="26">
        <v>214</v>
      </c>
      <c r="B216" s="26" t="s">
        <v>249</v>
      </c>
      <c r="C216" s="27" t="s">
        <v>260</v>
      </c>
      <c r="D216" s="27">
        <v>192</v>
      </c>
      <c r="E216" s="27">
        <v>112</v>
      </c>
      <c r="F216" s="27">
        <v>192</v>
      </c>
      <c r="G216" s="29"/>
    </row>
    <row r="217" ht="15.75" spans="1:7">
      <c r="A217" s="26">
        <v>215</v>
      </c>
      <c r="B217" s="26" t="s">
        <v>249</v>
      </c>
      <c r="C217" s="27" t="s">
        <v>261</v>
      </c>
      <c r="D217" s="27">
        <v>160.7</v>
      </c>
      <c r="E217" s="27">
        <v>101.3</v>
      </c>
      <c r="F217" s="27">
        <v>160.7</v>
      </c>
      <c r="G217" s="29"/>
    </row>
    <row r="218" ht="15.75" spans="1:7">
      <c r="A218" s="26">
        <v>216</v>
      </c>
      <c r="B218" s="26" t="s">
        <v>249</v>
      </c>
      <c r="C218" s="27" t="s">
        <v>262</v>
      </c>
      <c r="D218" s="27">
        <v>244.5</v>
      </c>
      <c r="E218" s="27">
        <v>128.9</v>
      </c>
      <c r="F218" s="27">
        <v>244.5</v>
      </c>
      <c r="G218" s="29"/>
    </row>
    <row r="219" ht="15.75" spans="1:7">
      <c r="A219" s="26">
        <v>217</v>
      </c>
      <c r="B219" s="26" t="s">
        <v>249</v>
      </c>
      <c r="C219" s="27" t="s">
        <v>263</v>
      </c>
      <c r="D219" s="27">
        <v>296</v>
      </c>
      <c r="E219" s="27"/>
      <c r="F219" s="27">
        <v>296</v>
      </c>
      <c r="G219" s="29"/>
    </row>
    <row r="220" ht="15.75" spans="1:7">
      <c r="A220" s="26">
        <v>218</v>
      </c>
      <c r="B220" s="26" t="s">
        <v>249</v>
      </c>
      <c r="C220" s="27" t="s">
        <v>264</v>
      </c>
      <c r="D220" s="27">
        <v>236.5</v>
      </c>
      <c r="E220" s="27">
        <v>175.5</v>
      </c>
      <c r="F220" s="27">
        <v>236.5</v>
      </c>
      <c r="G220" s="29"/>
    </row>
    <row r="221" ht="15.75" spans="1:7">
      <c r="A221" s="26">
        <v>219</v>
      </c>
      <c r="B221" s="26" t="s">
        <v>249</v>
      </c>
      <c r="C221" s="27" t="s">
        <v>265</v>
      </c>
      <c r="D221" s="27">
        <v>237.8</v>
      </c>
      <c r="E221" s="27">
        <v>32.8</v>
      </c>
      <c r="F221" s="27">
        <v>237.8</v>
      </c>
      <c r="G221" s="29"/>
    </row>
    <row r="222" ht="15.75" spans="1:7">
      <c r="A222" s="26">
        <v>220</v>
      </c>
      <c r="B222" s="26" t="s">
        <v>249</v>
      </c>
      <c r="C222" s="27" t="s">
        <v>266</v>
      </c>
      <c r="D222" s="27">
        <v>274.6</v>
      </c>
      <c r="E222" s="27"/>
      <c r="F222" s="27">
        <v>274.6</v>
      </c>
      <c r="G222" s="29"/>
    </row>
    <row r="223" ht="15.75" spans="1:7">
      <c r="A223" s="26">
        <v>221</v>
      </c>
      <c r="B223" s="26" t="s">
        <v>249</v>
      </c>
      <c r="C223" s="27" t="s">
        <v>267</v>
      </c>
      <c r="D223" s="27">
        <v>124.2</v>
      </c>
      <c r="E223" s="27">
        <v>90.8</v>
      </c>
      <c r="F223" s="27">
        <v>124.2</v>
      </c>
      <c r="G223" s="29"/>
    </row>
    <row r="224" ht="15.75" spans="1:7">
      <c r="A224" s="26">
        <v>222</v>
      </c>
      <c r="B224" s="26" t="s">
        <v>249</v>
      </c>
      <c r="C224" s="27" t="s">
        <v>268</v>
      </c>
      <c r="D224" s="27">
        <v>128.4</v>
      </c>
      <c r="E224" s="27">
        <v>189.2</v>
      </c>
      <c r="F224" s="27">
        <v>128.4</v>
      </c>
      <c r="G224" s="29"/>
    </row>
    <row r="225" ht="15.75" spans="1:7">
      <c r="A225" s="26">
        <v>223</v>
      </c>
      <c r="B225" s="26" t="s">
        <v>249</v>
      </c>
      <c r="C225" s="27" t="s">
        <v>269</v>
      </c>
      <c r="D225" s="27">
        <v>136.8</v>
      </c>
      <c r="E225" s="27">
        <v>151</v>
      </c>
      <c r="F225" s="27">
        <v>136.8</v>
      </c>
      <c r="G225" s="29"/>
    </row>
    <row r="226" ht="15.75" spans="1:7">
      <c r="A226" s="26">
        <v>224</v>
      </c>
      <c r="B226" s="26" t="s">
        <v>249</v>
      </c>
      <c r="C226" s="27" t="s">
        <v>263</v>
      </c>
      <c r="D226" s="27">
        <v>123.3</v>
      </c>
      <c r="E226" s="27">
        <v>172.1</v>
      </c>
      <c r="F226" s="27">
        <v>123.3</v>
      </c>
      <c r="G226" s="29"/>
    </row>
    <row r="227" ht="15.75" spans="1:7">
      <c r="A227" s="26">
        <v>225</v>
      </c>
      <c r="B227" s="26" t="s">
        <v>249</v>
      </c>
      <c r="C227" s="27" t="s">
        <v>270</v>
      </c>
      <c r="D227" s="27">
        <v>79.6</v>
      </c>
      <c r="E227" s="27">
        <v>138</v>
      </c>
      <c r="F227" s="27">
        <v>79.6</v>
      </c>
      <c r="G227" s="29"/>
    </row>
    <row r="228" ht="15.75" spans="1:7">
      <c r="A228" s="26">
        <v>226</v>
      </c>
      <c r="B228" s="26" t="s">
        <v>249</v>
      </c>
      <c r="C228" s="27" t="s">
        <v>271</v>
      </c>
      <c r="D228" s="27">
        <v>62</v>
      </c>
      <c r="E228" s="27">
        <v>158</v>
      </c>
      <c r="F228" s="27">
        <v>62</v>
      </c>
      <c r="G228" s="29"/>
    </row>
    <row r="229" ht="15.75" spans="1:7">
      <c r="A229" s="26">
        <v>227</v>
      </c>
      <c r="B229" s="26" t="s">
        <v>249</v>
      </c>
      <c r="C229" s="27" t="s">
        <v>272</v>
      </c>
      <c r="D229" s="27">
        <v>307.5</v>
      </c>
      <c r="E229" s="27">
        <v>269.3</v>
      </c>
      <c r="F229" s="27">
        <v>307.5</v>
      </c>
      <c r="G229" s="29"/>
    </row>
    <row r="230" ht="15.75" spans="1:7">
      <c r="A230" s="26">
        <v>228</v>
      </c>
      <c r="B230" s="26" t="s">
        <v>249</v>
      </c>
      <c r="C230" s="27" t="s">
        <v>262</v>
      </c>
      <c r="D230" s="27">
        <v>133.7</v>
      </c>
      <c r="E230" s="27">
        <v>137.5</v>
      </c>
      <c r="F230" s="27">
        <v>133.7</v>
      </c>
      <c r="G230" s="29"/>
    </row>
    <row r="231" ht="15.75" spans="1:7">
      <c r="A231" s="26">
        <v>229</v>
      </c>
      <c r="B231" s="26" t="s">
        <v>249</v>
      </c>
      <c r="C231" s="27" t="s">
        <v>273</v>
      </c>
      <c r="D231" s="27">
        <v>19.4</v>
      </c>
      <c r="E231" s="27"/>
      <c r="F231" s="27">
        <v>19.4</v>
      </c>
      <c r="G231" s="29"/>
    </row>
    <row r="232" ht="15.75" spans="1:7">
      <c r="A232" s="26">
        <v>230</v>
      </c>
      <c r="B232" s="26" t="s">
        <v>249</v>
      </c>
      <c r="C232" s="27" t="s">
        <v>274</v>
      </c>
      <c r="D232" s="27">
        <v>112</v>
      </c>
      <c r="E232" s="27"/>
      <c r="F232" s="27">
        <v>112</v>
      </c>
      <c r="G232" s="29"/>
    </row>
    <row r="233" ht="15.75" spans="1:7">
      <c r="A233" s="26">
        <v>231</v>
      </c>
      <c r="B233" s="26" t="s">
        <v>249</v>
      </c>
      <c r="C233" s="27" t="s">
        <v>275</v>
      </c>
      <c r="D233" s="27">
        <v>56</v>
      </c>
      <c r="E233" s="27">
        <v>94</v>
      </c>
      <c r="F233" s="27">
        <v>56</v>
      </c>
      <c r="G233" s="29"/>
    </row>
    <row r="234" ht="15.75" spans="1:7">
      <c r="A234" s="26">
        <v>232</v>
      </c>
      <c r="B234" s="26" t="s">
        <v>249</v>
      </c>
      <c r="C234" s="27" t="s">
        <v>276</v>
      </c>
      <c r="D234" s="27">
        <v>24</v>
      </c>
      <c r="E234" s="27">
        <v>46</v>
      </c>
      <c r="F234" s="27">
        <v>24</v>
      </c>
      <c r="G234" s="29"/>
    </row>
    <row r="235" ht="15.75" spans="1:7">
      <c r="A235" s="26">
        <v>233</v>
      </c>
      <c r="B235" s="26" t="s">
        <v>249</v>
      </c>
      <c r="C235" s="27" t="s">
        <v>277</v>
      </c>
      <c r="D235" s="27">
        <v>45</v>
      </c>
      <c r="E235" s="27">
        <v>63</v>
      </c>
      <c r="F235" s="27">
        <v>45</v>
      </c>
      <c r="G235" s="29"/>
    </row>
    <row r="236" ht="15.75" spans="1:7">
      <c r="A236" s="26">
        <v>234</v>
      </c>
      <c r="B236" s="26" t="s">
        <v>249</v>
      </c>
      <c r="C236" s="27" t="s">
        <v>278</v>
      </c>
      <c r="D236" s="27">
        <v>357</v>
      </c>
      <c r="E236" s="27">
        <v>143</v>
      </c>
      <c r="F236" s="27">
        <v>357</v>
      </c>
      <c r="G236" s="29"/>
    </row>
    <row r="237" ht="15.75" spans="1:7">
      <c r="A237" s="5">
        <v>235</v>
      </c>
      <c r="B237" s="5" t="s">
        <v>279</v>
      </c>
      <c r="C237" s="28" t="s">
        <v>280</v>
      </c>
      <c r="D237" s="5">
        <v>270.685</v>
      </c>
      <c r="E237" s="5">
        <v>73.35</v>
      </c>
      <c r="F237" s="5">
        <v>0.448</v>
      </c>
      <c r="G237" s="12"/>
    </row>
    <row r="238" ht="15.75" spans="1:7">
      <c r="A238" s="5">
        <v>236</v>
      </c>
      <c r="B238" s="5" t="s">
        <v>279</v>
      </c>
      <c r="C238" s="28" t="s">
        <v>281</v>
      </c>
      <c r="D238" s="5">
        <v>126.88</v>
      </c>
      <c r="E238" s="5">
        <v>70.56</v>
      </c>
      <c r="F238" s="5">
        <v>7.38</v>
      </c>
      <c r="G238" s="12"/>
    </row>
    <row r="239" ht="15.75" spans="1:7">
      <c r="A239" s="5">
        <v>237</v>
      </c>
      <c r="B239" s="5" t="s">
        <v>279</v>
      </c>
      <c r="C239" s="28" t="s">
        <v>282</v>
      </c>
      <c r="D239" s="5">
        <v>236.8</v>
      </c>
      <c r="E239" s="5">
        <v>158.59</v>
      </c>
      <c r="F239" s="5"/>
      <c r="G239" s="12"/>
    </row>
    <row r="240" ht="15.75" spans="1:7">
      <c r="A240" s="5">
        <v>238</v>
      </c>
      <c r="B240" s="5" t="s">
        <v>279</v>
      </c>
      <c r="C240" s="28" t="s">
        <v>283</v>
      </c>
      <c r="D240" s="5">
        <v>209.475</v>
      </c>
      <c r="E240" s="5">
        <v>101.845</v>
      </c>
      <c r="F240" s="5"/>
      <c r="G240" s="12"/>
    </row>
    <row r="241" ht="15.75" spans="1:7">
      <c r="A241" s="5">
        <v>239</v>
      </c>
      <c r="B241" s="5" t="s">
        <v>279</v>
      </c>
      <c r="C241" s="28" t="s">
        <v>284</v>
      </c>
      <c r="D241" s="5">
        <v>59.64</v>
      </c>
      <c r="E241" s="5">
        <v>0</v>
      </c>
      <c r="F241" s="5"/>
      <c r="G241" s="12"/>
    </row>
    <row r="242" ht="15.75" spans="1:7">
      <c r="A242" s="5">
        <v>240</v>
      </c>
      <c r="B242" s="5" t="s">
        <v>279</v>
      </c>
      <c r="C242" s="28" t="s">
        <v>285</v>
      </c>
      <c r="D242" s="5">
        <v>67.65</v>
      </c>
      <c r="E242" s="5">
        <v>67.65</v>
      </c>
      <c r="F242" s="5"/>
      <c r="G242" s="12"/>
    </row>
    <row r="243" ht="15.75" spans="1:7">
      <c r="A243" s="5">
        <v>241</v>
      </c>
      <c r="B243" s="5" t="s">
        <v>279</v>
      </c>
      <c r="C243" s="28" t="s">
        <v>286</v>
      </c>
      <c r="D243" s="5">
        <v>126.89</v>
      </c>
      <c r="E243" s="5">
        <v>114.89</v>
      </c>
      <c r="F243" s="5"/>
      <c r="G243" s="12"/>
    </row>
    <row r="244" ht="15.75" spans="1:7">
      <c r="A244" s="5">
        <v>242</v>
      </c>
      <c r="B244" s="5" t="s">
        <v>279</v>
      </c>
      <c r="C244" s="28" t="s">
        <v>287</v>
      </c>
      <c r="D244" s="5">
        <v>201.6</v>
      </c>
      <c r="E244" s="5">
        <v>53.82</v>
      </c>
      <c r="F244" s="5"/>
      <c r="G244" s="12"/>
    </row>
    <row r="245" ht="15.75" spans="1:7">
      <c r="A245" s="5">
        <v>243</v>
      </c>
      <c r="B245" s="5" t="s">
        <v>279</v>
      </c>
      <c r="C245" s="28" t="s">
        <v>288</v>
      </c>
      <c r="D245" s="5">
        <v>222.6</v>
      </c>
      <c r="E245" s="5"/>
      <c r="F245" s="5"/>
      <c r="G245" s="12"/>
    </row>
    <row r="246" ht="15.75" spans="1:7">
      <c r="A246" s="5">
        <v>244</v>
      </c>
      <c r="B246" s="5" t="s">
        <v>279</v>
      </c>
      <c r="C246" s="28" t="s">
        <v>289</v>
      </c>
      <c r="D246" s="5">
        <v>148</v>
      </c>
      <c r="E246" s="5">
        <v>127.56</v>
      </c>
      <c r="F246" s="5"/>
      <c r="G246" s="12"/>
    </row>
    <row r="247" ht="15.75" spans="1:7">
      <c r="A247" s="5">
        <v>245</v>
      </c>
      <c r="B247" s="5" t="s">
        <v>279</v>
      </c>
      <c r="C247" s="28" t="s">
        <v>290</v>
      </c>
      <c r="D247" s="5">
        <v>179.58</v>
      </c>
      <c r="E247" s="5"/>
      <c r="F247" s="5"/>
      <c r="G247" s="12"/>
    </row>
    <row r="248" ht="15.75" spans="1:7">
      <c r="A248" s="5">
        <v>246</v>
      </c>
      <c r="B248" s="5" t="s">
        <v>279</v>
      </c>
      <c r="C248" s="28" t="s">
        <v>291</v>
      </c>
      <c r="D248" s="5">
        <v>190.56</v>
      </c>
      <c r="E248" s="5">
        <v>72.28</v>
      </c>
      <c r="F248" s="5"/>
      <c r="G248" s="12"/>
    </row>
    <row r="249" ht="15.75" spans="1:7">
      <c r="A249" s="5">
        <v>247</v>
      </c>
      <c r="B249" s="5" t="s">
        <v>279</v>
      </c>
      <c r="C249" s="28" t="s">
        <v>292</v>
      </c>
      <c r="D249" s="5">
        <v>132.14</v>
      </c>
      <c r="E249" s="5">
        <v>59.43</v>
      </c>
      <c r="F249" s="5"/>
      <c r="G249" s="12"/>
    </row>
    <row r="250" ht="15.75" spans="1:7">
      <c r="A250" s="5">
        <v>248</v>
      </c>
      <c r="B250" s="5" t="s">
        <v>279</v>
      </c>
      <c r="C250" s="28" t="s">
        <v>293</v>
      </c>
      <c r="D250" s="5">
        <v>76.66</v>
      </c>
      <c r="E250" s="5">
        <v>37.32</v>
      </c>
      <c r="F250" s="5">
        <v>0.63</v>
      </c>
      <c r="G250" s="12"/>
    </row>
    <row r="251" ht="15.75" spans="1:7">
      <c r="A251" s="5">
        <v>249</v>
      </c>
      <c r="B251" s="5" t="s">
        <v>279</v>
      </c>
      <c r="C251" s="28" t="s">
        <v>294</v>
      </c>
      <c r="D251" s="5">
        <v>165.38</v>
      </c>
      <c r="E251" s="5">
        <v>153.38</v>
      </c>
      <c r="F251" s="5"/>
      <c r="G251" s="12"/>
    </row>
    <row r="252" ht="15.75" spans="1:7">
      <c r="A252" s="5">
        <v>250</v>
      </c>
      <c r="B252" s="5" t="s">
        <v>279</v>
      </c>
      <c r="C252" s="28" t="s">
        <v>295</v>
      </c>
      <c r="D252" s="5">
        <v>104.88</v>
      </c>
      <c r="E252" s="5">
        <v>61.68</v>
      </c>
      <c r="F252" s="5">
        <v>0.91</v>
      </c>
      <c r="G252" s="12"/>
    </row>
    <row r="253" ht="15.75" spans="1:7">
      <c r="A253" s="5">
        <v>251</v>
      </c>
      <c r="B253" s="5" t="s">
        <v>279</v>
      </c>
      <c r="C253" s="28" t="s">
        <v>296</v>
      </c>
      <c r="D253" s="5">
        <v>173.34</v>
      </c>
      <c r="E253" s="5">
        <v>146.7</v>
      </c>
      <c r="F253" s="5"/>
      <c r="G253" s="12"/>
    </row>
    <row r="254" ht="15.75" spans="1:7">
      <c r="A254" s="5">
        <v>252</v>
      </c>
      <c r="B254" s="5" t="s">
        <v>279</v>
      </c>
      <c r="C254" s="28" t="s">
        <v>297</v>
      </c>
      <c r="D254" s="5">
        <v>107.03</v>
      </c>
      <c r="E254" s="5">
        <v>52.36</v>
      </c>
      <c r="F254" s="5"/>
      <c r="G254" s="12"/>
    </row>
    <row r="255" ht="15.75" spans="1:7">
      <c r="A255" s="5">
        <v>253</v>
      </c>
      <c r="B255" s="5" t="s">
        <v>279</v>
      </c>
      <c r="C255" s="28" t="s">
        <v>298</v>
      </c>
      <c r="D255" s="5">
        <v>447.3</v>
      </c>
      <c r="E255" s="5">
        <v>105</v>
      </c>
      <c r="F255" s="5">
        <v>2.52</v>
      </c>
      <c r="G255" s="12"/>
    </row>
    <row r="256" ht="15.75" spans="1:7">
      <c r="A256" s="5">
        <v>254</v>
      </c>
      <c r="B256" s="5" t="s">
        <v>279</v>
      </c>
      <c r="C256" s="28" t="s">
        <v>299</v>
      </c>
      <c r="D256" s="5">
        <v>264.6</v>
      </c>
      <c r="E256" s="5">
        <v>164.6</v>
      </c>
      <c r="F256" s="5"/>
      <c r="G256" s="12"/>
    </row>
    <row r="257" ht="15.75" spans="1:7">
      <c r="A257" s="5">
        <v>255</v>
      </c>
      <c r="B257" s="5" t="s">
        <v>279</v>
      </c>
      <c r="C257" s="28" t="s">
        <v>300</v>
      </c>
      <c r="D257" s="5">
        <v>129.46</v>
      </c>
      <c r="E257" s="5">
        <v>101.92</v>
      </c>
      <c r="F257" s="5">
        <v>5.29</v>
      </c>
      <c r="G257" s="12"/>
    </row>
    <row r="258" ht="15.75" spans="1:7">
      <c r="A258" s="5">
        <v>256</v>
      </c>
      <c r="B258" s="5" t="s">
        <v>279</v>
      </c>
      <c r="C258" s="28" t="s">
        <v>301</v>
      </c>
      <c r="D258" s="5">
        <v>159.02</v>
      </c>
      <c r="E258" s="5">
        <v>0</v>
      </c>
      <c r="F258" s="5"/>
      <c r="G258" s="12"/>
    </row>
    <row r="259" ht="15.75" spans="1:7">
      <c r="A259" s="5">
        <v>257</v>
      </c>
      <c r="B259" s="5" t="s">
        <v>279</v>
      </c>
      <c r="C259" s="28" t="s">
        <v>302</v>
      </c>
      <c r="D259" s="5">
        <v>164.04</v>
      </c>
      <c r="E259" s="5"/>
      <c r="F259" s="5"/>
      <c r="G259" s="12"/>
    </row>
    <row r="260" ht="15.75" spans="1:7">
      <c r="A260" s="5">
        <v>258</v>
      </c>
      <c r="B260" s="5" t="s">
        <v>279</v>
      </c>
      <c r="C260" s="28" t="s">
        <v>303</v>
      </c>
      <c r="D260" s="5">
        <v>160.3</v>
      </c>
      <c r="E260" s="5">
        <v>145.3</v>
      </c>
      <c r="F260" s="5"/>
      <c r="G260" s="12"/>
    </row>
    <row r="261" ht="15.75" spans="1:7">
      <c r="A261" s="30">
        <v>259</v>
      </c>
      <c r="B261" s="30" t="s">
        <v>304</v>
      </c>
      <c r="C261" s="31" t="s">
        <v>305</v>
      </c>
      <c r="D261" s="30">
        <v>298.1</v>
      </c>
      <c r="E261" s="30">
        <v>214.4</v>
      </c>
      <c r="F261" s="30">
        <v>18.6</v>
      </c>
      <c r="G261" s="32"/>
    </row>
    <row r="262" ht="15.75" spans="1:7">
      <c r="A262" s="30">
        <v>260</v>
      </c>
      <c r="B262" s="30" t="s">
        <v>304</v>
      </c>
      <c r="C262" s="31" t="s">
        <v>306</v>
      </c>
      <c r="D262" s="30">
        <v>153.2</v>
      </c>
      <c r="E262" s="30">
        <v>103.7</v>
      </c>
      <c r="F262" s="30">
        <v>0</v>
      </c>
      <c r="G262" s="32"/>
    </row>
    <row r="263" ht="15.75" spans="1:7">
      <c r="A263" s="30">
        <v>261</v>
      </c>
      <c r="B263" s="30" t="s">
        <v>304</v>
      </c>
      <c r="C263" s="31" t="s">
        <v>307</v>
      </c>
      <c r="D263" s="30">
        <v>102.8</v>
      </c>
      <c r="E263" s="30">
        <v>78.5</v>
      </c>
      <c r="F263" s="30">
        <v>0</v>
      </c>
      <c r="G263" s="32"/>
    </row>
    <row r="264" ht="15.75" spans="1:7">
      <c r="A264" s="30">
        <v>262</v>
      </c>
      <c r="B264" s="30" t="s">
        <v>304</v>
      </c>
      <c r="C264" s="31" t="s">
        <v>308</v>
      </c>
      <c r="D264" s="30">
        <v>93.8</v>
      </c>
      <c r="E264" s="30">
        <v>93.8</v>
      </c>
      <c r="F264" s="30">
        <v>0</v>
      </c>
      <c r="G264" s="32"/>
    </row>
    <row r="265" ht="15.75" spans="1:7">
      <c r="A265" s="30">
        <v>263</v>
      </c>
      <c r="B265" s="30" t="s">
        <v>304</v>
      </c>
      <c r="C265" s="31" t="s">
        <v>309</v>
      </c>
      <c r="D265" s="30">
        <v>17.8</v>
      </c>
      <c r="E265" s="30">
        <v>17.8</v>
      </c>
      <c r="F265" s="30">
        <v>0</v>
      </c>
      <c r="G265" s="32"/>
    </row>
    <row r="266" ht="15.75" spans="1:7">
      <c r="A266" s="30">
        <v>264</v>
      </c>
      <c r="B266" s="30" t="s">
        <v>304</v>
      </c>
      <c r="C266" s="31" t="s">
        <v>310</v>
      </c>
      <c r="D266" s="30">
        <v>380</v>
      </c>
      <c r="E266" s="30">
        <v>170</v>
      </c>
      <c r="F266" s="30">
        <v>0</v>
      </c>
      <c r="G266" s="32"/>
    </row>
    <row r="267" ht="15.75" spans="1:7">
      <c r="A267" s="30">
        <v>265</v>
      </c>
      <c r="B267" s="30" t="s">
        <v>304</v>
      </c>
      <c r="C267" s="31" t="s">
        <v>311</v>
      </c>
      <c r="D267" s="30">
        <v>212.4</v>
      </c>
      <c r="E267" s="30">
        <v>212.4</v>
      </c>
      <c r="F267" s="30">
        <v>37.5</v>
      </c>
      <c r="G267" s="32"/>
    </row>
    <row r="268" ht="15.75" spans="1:7">
      <c r="A268" s="30">
        <v>266</v>
      </c>
      <c r="B268" s="30" t="s">
        <v>304</v>
      </c>
      <c r="C268" s="31" t="s">
        <v>312</v>
      </c>
      <c r="D268" s="30">
        <v>108.9</v>
      </c>
      <c r="E268" s="30">
        <v>63.3</v>
      </c>
      <c r="F268" s="30">
        <v>0</v>
      </c>
      <c r="G268" s="32"/>
    </row>
    <row r="269" ht="15.75" spans="1:7">
      <c r="A269" s="30">
        <v>267</v>
      </c>
      <c r="B269" s="30" t="s">
        <v>304</v>
      </c>
      <c r="C269" s="31" t="s">
        <v>313</v>
      </c>
      <c r="D269" s="30">
        <v>321</v>
      </c>
      <c r="E269" s="30">
        <v>279</v>
      </c>
      <c r="F269" s="30">
        <v>42</v>
      </c>
      <c r="G269" s="32"/>
    </row>
    <row r="270" ht="15.75" spans="1:7">
      <c r="A270" s="30">
        <v>268</v>
      </c>
      <c r="B270" s="30" t="s">
        <v>304</v>
      </c>
      <c r="C270" s="31" t="s">
        <v>314</v>
      </c>
      <c r="D270" s="30">
        <v>66.1</v>
      </c>
      <c r="E270" s="30">
        <v>60.5</v>
      </c>
      <c r="F270" s="30">
        <v>5.6</v>
      </c>
      <c r="G270" s="32"/>
    </row>
    <row r="271" ht="15.75" spans="1:7">
      <c r="A271" s="30">
        <v>269</v>
      </c>
      <c r="B271" s="30" t="s">
        <v>304</v>
      </c>
      <c r="C271" s="31" t="s">
        <v>315</v>
      </c>
      <c r="D271" s="30">
        <v>189.5</v>
      </c>
      <c r="E271" s="30">
        <v>69.5</v>
      </c>
      <c r="F271" s="30">
        <v>0</v>
      </c>
      <c r="G271" s="32"/>
    </row>
    <row r="272" ht="15.75" spans="1:7">
      <c r="A272" s="30">
        <v>270</v>
      </c>
      <c r="B272" s="30" t="s">
        <v>304</v>
      </c>
      <c r="C272" s="31" t="s">
        <v>316</v>
      </c>
      <c r="D272" s="30">
        <v>72</v>
      </c>
      <c r="E272" s="30">
        <v>72</v>
      </c>
      <c r="F272" s="30">
        <v>0</v>
      </c>
      <c r="G272" s="32"/>
    </row>
    <row r="273" ht="15.75" spans="1:7">
      <c r="A273" s="5">
        <v>271</v>
      </c>
      <c r="B273" s="6" t="s">
        <v>317</v>
      </c>
      <c r="C273" s="6" t="s">
        <v>318</v>
      </c>
      <c r="D273" s="5">
        <v>255</v>
      </c>
      <c r="E273" s="6">
        <v>141</v>
      </c>
      <c r="F273" s="6">
        <v>18.75</v>
      </c>
      <c r="G273" s="12"/>
    </row>
    <row r="274" ht="15.75" spans="1:7">
      <c r="A274" s="5">
        <v>272</v>
      </c>
      <c r="B274" s="6" t="s">
        <v>317</v>
      </c>
      <c r="C274" s="6" t="s">
        <v>319</v>
      </c>
      <c r="D274" s="5">
        <v>325</v>
      </c>
      <c r="E274" s="6">
        <v>176.5</v>
      </c>
      <c r="F274" s="6">
        <v>46.25</v>
      </c>
      <c r="G274" s="12"/>
    </row>
    <row r="275" ht="15.75" spans="1:7">
      <c r="A275" s="5">
        <v>273</v>
      </c>
      <c r="B275" s="6" t="s">
        <v>317</v>
      </c>
      <c r="C275" s="6" t="s">
        <v>320</v>
      </c>
      <c r="D275" s="5">
        <v>156</v>
      </c>
      <c r="E275" s="6">
        <v>25</v>
      </c>
      <c r="F275" s="6">
        <v>22.37</v>
      </c>
      <c r="G275" s="12"/>
    </row>
    <row r="276" ht="15.75" spans="1:7">
      <c r="A276" s="5">
        <v>274</v>
      </c>
      <c r="B276" s="6" t="s">
        <v>317</v>
      </c>
      <c r="C276" s="6" t="s">
        <v>321</v>
      </c>
      <c r="D276" s="5">
        <v>170</v>
      </c>
      <c r="E276" s="6">
        <v>72</v>
      </c>
      <c r="F276" s="6">
        <v>24</v>
      </c>
      <c r="G276" s="12"/>
    </row>
    <row r="277" ht="15.75" spans="1:7">
      <c r="A277" s="5">
        <v>275</v>
      </c>
      <c r="B277" s="6" t="s">
        <v>317</v>
      </c>
      <c r="C277" s="6" t="s">
        <v>322</v>
      </c>
      <c r="D277" s="5">
        <v>312</v>
      </c>
      <c r="E277" s="6">
        <v>143</v>
      </c>
      <c r="F277" s="6">
        <v>20.16</v>
      </c>
      <c r="G277" s="12"/>
    </row>
    <row r="278" ht="15.75" spans="1:7">
      <c r="A278" s="5">
        <v>276</v>
      </c>
      <c r="B278" s="6" t="s">
        <v>317</v>
      </c>
      <c r="C278" s="6" t="s">
        <v>323</v>
      </c>
      <c r="D278" s="5">
        <v>265.44</v>
      </c>
      <c r="E278" s="6">
        <v>167.8</v>
      </c>
      <c r="F278" s="6">
        <v>11.85</v>
      </c>
      <c r="G278" s="12"/>
    </row>
    <row r="279" ht="15.75" spans="1:7">
      <c r="A279" s="5">
        <v>277</v>
      </c>
      <c r="B279" s="6" t="s">
        <v>317</v>
      </c>
      <c r="C279" s="6" t="s">
        <v>324</v>
      </c>
      <c r="D279" s="5">
        <v>160</v>
      </c>
      <c r="E279" s="6">
        <v>80</v>
      </c>
      <c r="F279" s="6">
        <v>7.5</v>
      </c>
      <c r="G279" s="12"/>
    </row>
    <row r="280" ht="15.75" spans="1:7">
      <c r="A280" s="5">
        <v>278</v>
      </c>
      <c r="B280" s="6" t="s">
        <v>317</v>
      </c>
      <c r="C280" s="6" t="s">
        <v>325</v>
      </c>
      <c r="D280" s="5"/>
      <c r="E280" s="6"/>
      <c r="F280" s="6">
        <v>7</v>
      </c>
      <c r="G280" s="12"/>
    </row>
    <row r="281" ht="15.75" spans="1:7">
      <c r="A281" s="5">
        <v>279</v>
      </c>
      <c r="B281" s="6" t="s">
        <v>317</v>
      </c>
      <c r="C281" s="6" t="s">
        <v>326</v>
      </c>
      <c r="D281" s="5">
        <v>216</v>
      </c>
      <c r="E281" s="6">
        <v>30</v>
      </c>
      <c r="F281" s="6">
        <v>10.5</v>
      </c>
      <c r="G281" s="12"/>
    </row>
    <row r="282" ht="15.75" spans="1:7">
      <c r="A282" s="5">
        <v>280</v>
      </c>
      <c r="B282" s="6" t="s">
        <v>317</v>
      </c>
      <c r="C282" s="6" t="s">
        <v>327</v>
      </c>
      <c r="D282" s="5">
        <v>288</v>
      </c>
      <c r="E282" s="6">
        <v>141.5</v>
      </c>
      <c r="F282" s="6">
        <v>16.25</v>
      </c>
      <c r="G282" s="12"/>
    </row>
    <row r="283" ht="15.75" spans="1:7">
      <c r="A283" s="5">
        <v>281</v>
      </c>
      <c r="B283" s="6" t="s">
        <v>317</v>
      </c>
      <c r="C283" s="6" t="s">
        <v>328</v>
      </c>
      <c r="D283" s="5">
        <v>225</v>
      </c>
      <c r="E283" s="6">
        <v>155</v>
      </c>
      <c r="F283" s="6"/>
      <c r="G283" s="12"/>
    </row>
    <row r="284" ht="15.75" spans="1:7">
      <c r="A284" s="5">
        <v>282</v>
      </c>
      <c r="B284" s="6" t="s">
        <v>317</v>
      </c>
      <c r="C284" s="6" t="s">
        <v>329</v>
      </c>
      <c r="D284" s="5">
        <v>84</v>
      </c>
      <c r="E284" s="6">
        <v>48</v>
      </c>
      <c r="F284" s="6">
        <v>8.75</v>
      </c>
      <c r="G284" s="12"/>
    </row>
    <row r="285" ht="15.75" spans="1:7">
      <c r="A285" s="5">
        <v>283</v>
      </c>
      <c r="B285" s="23" t="s">
        <v>330</v>
      </c>
      <c r="C285" s="23" t="s">
        <v>331</v>
      </c>
      <c r="D285" s="23"/>
      <c r="E285" s="23"/>
      <c r="F285" s="23">
        <v>26.64</v>
      </c>
      <c r="G285" s="12"/>
    </row>
    <row r="286" ht="15.75" spans="1:7">
      <c r="A286" s="5">
        <v>284</v>
      </c>
      <c r="B286" s="23" t="s">
        <v>330</v>
      </c>
      <c r="C286" s="23" t="s">
        <v>332</v>
      </c>
      <c r="D286" s="23"/>
      <c r="E286" s="23"/>
      <c r="F286" s="23">
        <v>48.84</v>
      </c>
      <c r="G286" s="12"/>
    </row>
    <row r="287" ht="15.75" spans="1:7">
      <c r="A287" s="5">
        <v>285</v>
      </c>
      <c r="B287" s="23" t="s">
        <v>330</v>
      </c>
      <c r="C287" s="23" t="s">
        <v>333</v>
      </c>
      <c r="D287" s="23"/>
      <c r="E287" s="23"/>
      <c r="F287" s="23">
        <v>21.46</v>
      </c>
      <c r="G287" s="12"/>
    </row>
    <row r="288" ht="15.75" spans="1:7">
      <c r="A288" s="5">
        <v>286</v>
      </c>
      <c r="B288" s="23" t="s">
        <v>330</v>
      </c>
      <c r="C288" s="23" t="s">
        <v>334</v>
      </c>
      <c r="D288" s="23"/>
      <c r="E288" s="23"/>
      <c r="F288" s="23">
        <v>10.73</v>
      </c>
      <c r="G288" s="12"/>
    </row>
    <row r="289" spans="1:6">
      <c r="A289" s="1" t="s">
        <v>335</v>
      </c>
      <c r="D289" s="1">
        <f>SUM(D3:D288)</f>
        <v>63656.22</v>
      </c>
      <c r="E289" s="1">
        <f>SUM(E3:E288)</f>
        <v>36882.985</v>
      </c>
      <c r="F289" s="1">
        <f>SUM(F3:F288)</f>
        <v>17112.88</v>
      </c>
    </row>
  </sheetData>
  <mergeCells count="1">
    <mergeCell ref="A1:G1"/>
  </mergeCells>
  <conditionalFormatting sqref="C237:C260">
    <cfRule type="duplicateValues" dxfId="0" priority="1"/>
  </conditionalFormatting>
  <pageMargins left="0.751388888888889" right="0.751388888888889" top="1" bottom="1" header="0.5" footer="0.5"/>
  <pageSetup paperSize="9" orientation="portrait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"/>
  <sheetViews>
    <sheetView zoomScale="83" zoomScaleNormal="83" workbookViewId="0">
      <selection activeCell="M27" sqref="M27"/>
    </sheetView>
  </sheetViews>
  <sheetFormatPr defaultColWidth="9" defaultRowHeight="14.25"/>
  <cols>
    <col min="1" max="1" width="7.375" style="82" customWidth="1"/>
    <col min="2" max="2" width="9" style="82"/>
    <col min="3" max="3" width="8.325" style="82" customWidth="1"/>
    <col min="4" max="5" width="10.5416666666667" style="82" customWidth="1"/>
    <col min="6" max="6" width="11.0666666666667" style="82" customWidth="1"/>
    <col min="7" max="7" width="14.0166666666667" style="82" customWidth="1"/>
    <col min="8" max="8" width="12.375" style="82" customWidth="1"/>
    <col min="9" max="9" width="9.09166666666667" style="67" customWidth="1"/>
    <col min="10" max="10" width="9.81666666666667" style="67" customWidth="1"/>
    <col min="11" max="11" width="11.7083333333333" style="82" customWidth="1"/>
    <col min="12" max="12" width="9" style="82"/>
    <col min="13" max="13" width="12.2583333333333" style="82" customWidth="1"/>
    <col min="14" max="14" width="11.6" style="82" customWidth="1"/>
    <col min="15" max="16" width="9" style="82"/>
    <col min="17" max="17" width="9.18333333333333" style="82"/>
    <col min="18" max="16384" width="9" style="82"/>
  </cols>
  <sheetData>
    <row r="1" ht="25.5" spans="1:17">
      <c r="A1" s="68" t="s">
        <v>34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="67" customFormat="1" ht="63" customHeight="1" spans="1:17">
      <c r="A2" s="69" t="s">
        <v>1</v>
      </c>
      <c r="B2" s="69" t="s">
        <v>2</v>
      </c>
      <c r="C2" s="69" t="s">
        <v>35</v>
      </c>
      <c r="D2" s="69" t="s">
        <v>4</v>
      </c>
      <c r="E2" s="69" t="s">
        <v>5</v>
      </c>
      <c r="F2" s="69" t="s">
        <v>6</v>
      </c>
      <c r="G2" s="69" t="s">
        <v>7</v>
      </c>
      <c r="H2" s="69" t="s">
        <v>8</v>
      </c>
      <c r="I2" s="69" t="s">
        <v>9</v>
      </c>
      <c r="J2" s="69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19.35" customHeight="1" spans="1:17">
      <c r="A3" s="70">
        <v>1</v>
      </c>
      <c r="B3" s="83" t="s">
        <v>16</v>
      </c>
      <c r="C3" s="83"/>
      <c r="D3" s="83"/>
      <c r="E3" s="70">
        <f>ROUND(D3*0.95,2)</f>
        <v>0</v>
      </c>
      <c r="F3" s="83"/>
      <c r="G3" s="79">
        <f>ROUND(F3*1.53,2)</f>
        <v>0</v>
      </c>
      <c r="H3" s="79">
        <f>ROUND(E3+G3,2)</f>
        <v>0</v>
      </c>
      <c r="I3" s="79">
        <v>20</v>
      </c>
      <c r="J3" s="79">
        <f>ROUND(H3*I3,0)</f>
        <v>0</v>
      </c>
      <c r="K3" s="81"/>
      <c r="L3" s="81"/>
      <c r="M3" s="81"/>
      <c r="N3" s="81"/>
      <c r="O3" s="81"/>
      <c r="P3" s="81"/>
      <c r="Q3" s="81"/>
    </row>
    <row r="4" ht="19.35" customHeight="1" spans="1:17">
      <c r="A4" s="70">
        <v>2</v>
      </c>
      <c r="B4" s="83" t="s">
        <v>16</v>
      </c>
      <c r="C4" s="83"/>
      <c r="D4" s="83"/>
      <c r="E4" s="70">
        <f>ROUND(D4*0.95,2)</f>
        <v>0</v>
      </c>
      <c r="F4" s="83"/>
      <c r="G4" s="79">
        <f>ROUND(F4*1.53,2)</f>
        <v>0</v>
      </c>
      <c r="H4" s="79">
        <f>ROUND(E4+G4,2)</f>
        <v>0</v>
      </c>
      <c r="I4" s="79">
        <v>20</v>
      </c>
      <c r="J4" s="79">
        <f>ROUND(H4*I4,0)</f>
        <v>0</v>
      </c>
      <c r="K4" s="81"/>
      <c r="L4" s="123"/>
      <c r="M4" s="123"/>
      <c r="N4" s="123"/>
      <c r="O4" s="123"/>
      <c r="P4" s="123"/>
      <c r="Q4" s="81"/>
    </row>
    <row r="5" ht="19.35" customHeight="1" spans="1:17">
      <c r="A5" s="70">
        <v>3</v>
      </c>
      <c r="B5" s="83" t="s">
        <v>16</v>
      </c>
      <c r="C5" s="83"/>
      <c r="D5" s="83"/>
      <c r="E5" s="70">
        <f>ROUND(D5*0.95,2)</f>
        <v>0</v>
      </c>
      <c r="F5" s="83"/>
      <c r="G5" s="79">
        <f>ROUND(F5*1.53,2)</f>
        <v>0</v>
      </c>
      <c r="H5" s="79">
        <f>ROUND(E5+G5,2)</f>
        <v>0</v>
      </c>
      <c r="I5" s="79">
        <v>20</v>
      </c>
      <c r="J5" s="79">
        <f>ROUND(H5*I5,0)</f>
        <v>0</v>
      </c>
      <c r="K5" s="81"/>
      <c r="L5" s="123"/>
      <c r="M5" s="123"/>
      <c r="N5" s="123"/>
      <c r="O5" s="123"/>
      <c r="P5" s="123"/>
      <c r="Q5" s="81"/>
    </row>
    <row r="6" ht="19.35" customHeight="1" spans="1:17">
      <c r="A6" s="70">
        <v>4</v>
      </c>
      <c r="B6" s="83" t="s">
        <v>16</v>
      </c>
      <c r="C6" s="83"/>
      <c r="D6" s="83"/>
      <c r="E6" s="70">
        <f>ROUND(D6*0.95,2)</f>
        <v>0</v>
      </c>
      <c r="F6" s="83"/>
      <c r="G6" s="79">
        <f>ROUND(F6*1.53,2)</f>
        <v>0</v>
      </c>
      <c r="H6" s="79">
        <f>ROUND(E6+G6,2)</f>
        <v>0</v>
      </c>
      <c r="I6" s="79">
        <v>20</v>
      </c>
      <c r="J6" s="79">
        <f>ROUND(H6*I6,0)</f>
        <v>0</v>
      </c>
      <c r="K6" s="81"/>
      <c r="L6" s="123"/>
      <c r="M6" s="123"/>
      <c r="N6" s="123"/>
      <c r="O6" s="123"/>
      <c r="P6" s="123"/>
      <c r="Q6" s="81"/>
    </row>
    <row r="7" ht="19.35" customHeight="1" spans="1:17">
      <c r="A7" s="70">
        <v>5</v>
      </c>
      <c r="B7" s="83" t="s">
        <v>16</v>
      </c>
      <c r="C7" s="83"/>
      <c r="D7" s="83"/>
      <c r="E7" s="70">
        <f>ROUND(D7*0.95,2)</f>
        <v>0</v>
      </c>
      <c r="F7" s="83"/>
      <c r="G7" s="79">
        <f>ROUND(F7*1.53,2)</f>
        <v>0</v>
      </c>
      <c r="H7" s="79">
        <f>ROUND(E7+G7,2)</f>
        <v>0</v>
      </c>
      <c r="I7" s="79">
        <v>20</v>
      </c>
      <c r="J7" s="79">
        <f>ROUND(H7*I7,0)</f>
        <v>0</v>
      </c>
      <c r="K7" s="81"/>
      <c r="L7" s="123"/>
      <c r="M7" s="123"/>
      <c r="N7" s="123"/>
      <c r="O7" s="123"/>
      <c r="P7" s="123"/>
      <c r="Q7" s="81"/>
    </row>
    <row r="8" ht="19.35" customHeight="1" spans="1:17">
      <c r="A8" s="72" t="s">
        <v>33</v>
      </c>
      <c r="B8" s="73"/>
      <c r="C8" s="74">
        <v>0</v>
      </c>
      <c r="D8" s="75">
        <f>SUM(D3:D7)</f>
        <v>0</v>
      </c>
      <c r="E8" s="75">
        <f>SUM(E3:E7)</f>
        <v>0</v>
      </c>
      <c r="F8" s="75">
        <f>SUM(F3:F7)</f>
        <v>0</v>
      </c>
      <c r="G8" s="75">
        <f>SUM(G3:G7)</f>
        <v>0</v>
      </c>
      <c r="H8" s="75">
        <f>SUM(H3:H7)</f>
        <v>0</v>
      </c>
      <c r="I8" s="81"/>
      <c r="J8" s="75">
        <f>SUM(J3:J7)</f>
        <v>0</v>
      </c>
      <c r="K8" s="81">
        <v>420</v>
      </c>
      <c r="L8" s="81">
        <v>10</v>
      </c>
      <c r="M8" s="81">
        <f>K8*L8</f>
        <v>4200</v>
      </c>
      <c r="N8" s="81">
        <v>360</v>
      </c>
      <c r="O8" s="81">
        <v>15</v>
      </c>
      <c r="P8" s="81">
        <f>N8*O8</f>
        <v>5400</v>
      </c>
      <c r="Q8" s="81">
        <f>J8+M8+P8</f>
        <v>9600</v>
      </c>
    </row>
    <row r="9" ht="15.75" spans="1:8">
      <c r="A9" s="76"/>
      <c r="B9" s="76"/>
      <c r="C9" s="44"/>
      <c r="D9" s="76"/>
      <c r="E9" s="76"/>
      <c r="F9" s="76"/>
      <c r="H9" s="67"/>
    </row>
    <row r="10" ht="15.75" spans="1:8">
      <c r="A10" s="76"/>
      <c r="B10" s="76"/>
      <c r="C10" s="44"/>
      <c r="D10" s="76"/>
      <c r="E10" s="76"/>
      <c r="F10" s="76"/>
      <c r="H10" s="67"/>
    </row>
    <row r="11" ht="20.1" customHeight="1" spans="1:8">
      <c r="A11" s="84"/>
      <c r="B11" s="84"/>
      <c r="C11" s="85"/>
      <c r="D11" s="85"/>
      <c r="E11" s="85"/>
      <c r="F11" s="85"/>
      <c r="H11" s="67"/>
    </row>
    <row r="12" spans="1:6">
      <c r="A12" s="85"/>
      <c r="B12" s="85"/>
      <c r="C12" s="85"/>
      <c r="D12" s="85"/>
      <c r="E12" s="85"/>
      <c r="F12" s="85"/>
    </row>
    <row r="14" spans="10:10">
      <c r="J14" s="124"/>
    </row>
  </sheetData>
  <mergeCells count="2">
    <mergeCell ref="A1:Q1"/>
    <mergeCell ref="A8:B8"/>
  </mergeCells>
  <pageMargins left="0.7" right="0.7" top="0.75" bottom="0.75" header="0.3" footer="0.3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zoomScale="82" zoomScaleNormal="82" workbookViewId="0">
      <selection activeCell="E11" sqref="E11"/>
    </sheetView>
  </sheetViews>
  <sheetFormatPr defaultColWidth="9" defaultRowHeight="14.25"/>
  <cols>
    <col min="1" max="1" width="7.375" style="103" customWidth="1"/>
    <col min="2" max="3" width="9" style="103"/>
    <col min="4" max="4" width="11.0833333333333" style="52" customWidth="1"/>
    <col min="5" max="5" width="11" style="103" customWidth="1"/>
    <col min="6" max="6" width="10.4166666666667" style="103" customWidth="1"/>
    <col min="7" max="7" width="11.4083333333333" style="103" customWidth="1"/>
    <col min="8" max="8" width="10.5416666666667" style="103" customWidth="1"/>
    <col min="9" max="9" width="11.5" style="102" customWidth="1"/>
    <col min="10" max="10" width="11.125" style="102" customWidth="1"/>
    <col min="11" max="11" width="13.4083333333333" style="103" customWidth="1"/>
    <col min="12" max="12" width="9" style="103"/>
    <col min="13" max="13" width="14.625" style="103" customWidth="1"/>
    <col min="14" max="14" width="11.1916666666667" style="103" customWidth="1"/>
    <col min="15" max="16384" width="9" style="103"/>
  </cols>
  <sheetData>
    <row r="1" ht="25.5" spans="1:17">
      <c r="A1" s="104" t="s">
        <v>17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</row>
    <row r="2" s="102" customFormat="1" ht="57" customHeight="1" spans="1:17">
      <c r="A2" s="105" t="s">
        <v>1</v>
      </c>
      <c r="B2" s="105" t="s">
        <v>2</v>
      </c>
      <c r="C2" s="105" t="s">
        <v>35</v>
      </c>
      <c r="D2" s="47" t="s">
        <v>4</v>
      </c>
      <c r="E2" s="105" t="s">
        <v>5</v>
      </c>
      <c r="F2" s="105" t="s">
        <v>6</v>
      </c>
      <c r="G2" s="105" t="s">
        <v>7</v>
      </c>
      <c r="H2" s="105" t="s">
        <v>8</v>
      </c>
      <c r="I2" s="105" t="s">
        <v>9</v>
      </c>
      <c r="J2" s="105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5.7" customHeight="1" spans="1:17">
      <c r="A3" s="5">
        <v>1</v>
      </c>
      <c r="B3" s="5" t="s">
        <v>17</v>
      </c>
      <c r="C3" s="6"/>
      <c r="D3" s="119"/>
      <c r="E3" s="106">
        <f>ROUND(D3*0.95,2)</f>
        <v>0</v>
      </c>
      <c r="F3" s="5"/>
      <c r="G3" s="114">
        <f>ROUND(F3*1.53,2)</f>
        <v>0</v>
      </c>
      <c r="H3" s="114">
        <f>ROUND(E3+G3,2)</f>
        <v>0</v>
      </c>
      <c r="I3" s="114">
        <v>20</v>
      </c>
      <c r="J3" s="114">
        <f>ROUND(H3*I3,0)</f>
        <v>0</v>
      </c>
      <c r="K3" s="118"/>
      <c r="L3" s="118"/>
      <c r="M3" s="118"/>
      <c r="N3" s="118"/>
      <c r="O3" s="118"/>
      <c r="P3" s="118"/>
      <c r="Q3" s="118"/>
    </row>
    <row r="4" ht="25.7" customHeight="1" spans="1:17">
      <c r="A4" s="5">
        <v>2</v>
      </c>
      <c r="B4" s="5" t="s">
        <v>17</v>
      </c>
      <c r="C4" s="6"/>
      <c r="D4" s="119"/>
      <c r="E4" s="106">
        <f>ROUND(D4*0.95,2)</f>
        <v>0</v>
      </c>
      <c r="F4" s="5"/>
      <c r="G4" s="114">
        <f>ROUND(F4*1.53,2)</f>
        <v>0</v>
      </c>
      <c r="H4" s="114">
        <f>ROUND(E4+G4,2)</f>
        <v>0</v>
      </c>
      <c r="I4" s="114">
        <v>20</v>
      </c>
      <c r="J4" s="114">
        <f>ROUND(H4*I4,0)</f>
        <v>0</v>
      </c>
      <c r="K4" s="115"/>
      <c r="L4" s="121"/>
      <c r="M4" s="115"/>
      <c r="N4" s="115"/>
      <c r="O4" s="115"/>
      <c r="P4" s="115"/>
      <c r="Q4" s="115"/>
    </row>
    <row r="5" ht="25.7" customHeight="1" spans="1:17">
      <c r="A5" s="5">
        <v>3</v>
      </c>
      <c r="B5" s="5" t="s">
        <v>17</v>
      </c>
      <c r="C5" s="6"/>
      <c r="D5" s="119"/>
      <c r="E5" s="106">
        <f>ROUND(D5*0.95,2)</f>
        <v>0</v>
      </c>
      <c r="F5" s="5"/>
      <c r="G5" s="114">
        <f>ROUND(F5*1.53,2)</f>
        <v>0</v>
      </c>
      <c r="H5" s="114">
        <f>ROUND(E5+G5,2)</f>
        <v>0</v>
      </c>
      <c r="I5" s="114">
        <v>20</v>
      </c>
      <c r="J5" s="114">
        <f>ROUND(H5*I5,0)</f>
        <v>0</v>
      </c>
      <c r="K5" s="115"/>
      <c r="L5" s="121"/>
      <c r="M5" s="115"/>
      <c r="N5" s="115"/>
      <c r="O5" s="115"/>
      <c r="P5" s="115"/>
      <c r="Q5" s="115"/>
    </row>
    <row r="6" ht="25.7" customHeight="1" spans="1:17">
      <c r="A6" s="120" t="s">
        <v>33</v>
      </c>
      <c r="B6" s="109"/>
      <c r="C6" s="109">
        <v>0</v>
      </c>
      <c r="D6" s="60">
        <f>SUM(D3:D5)</f>
        <v>0</v>
      </c>
      <c r="E6" s="110">
        <f>SUM(E3:E5)</f>
        <v>0</v>
      </c>
      <c r="F6" s="110">
        <f>SUM(F3:F5)</f>
        <v>0</v>
      </c>
      <c r="G6" s="110">
        <f>SUM(G3:G5)</f>
        <v>0</v>
      </c>
      <c r="H6" s="110">
        <f>SUM(H3:H5)</f>
        <v>0</v>
      </c>
      <c r="I6" s="115"/>
      <c r="J6" s="120">
        <f>SUM(J3:J5)</f>
        <v>0</v>
      </c>
      <c r="K6" s="115">
        <v>460</v>
      </c>
      <c r="L6" s="115">
        <v>10</v>
      </c>
      <c r="M6" s="115">
        <f>K6*L6</f>
        <v>4600</v>
      </c>
      <c r="N6" s="115">
        <v>350</v>
      </c>
      <c r="O6" s="115">
        <v>15</v>
      </c>
      <c r="P6" s="115">
        <f>N6*O6</f>
        <v>5250</v>
      </c>
      <c r="Q6" s="115">
        <f>J6+M6+P6</f>
        <v>9850</v>
      </c>
    </row>
    <row r="7" ht="15.75" spans="1:17">
      <c r="A7" s="111"/>
      <c r="B7" s="111"/>
      <c r="C7" s="62"/>
      <c r="D7" s="61"/>
      <c r="E7" s="111"/>
      <c r="F7" s="111"/>
      <c r="H7" s="102"/>
      <c r="K7" s="122"/>
      <c r="L7" s="122"/>
      <c r="M7" s="122"/>
      <c r="N7" s="122"/>
      <c r="O7" s="122"/>
      <c r="P7" s="122"/>
      <c r="Q7" s="122"/>
    </row>
    <row r="8" ht="15.75" spans="1:17">
      <c r="A8" s="111"/>
      <c r="B8" s="111"/>
      <c r="C8" s="62"/>
      <c r="D8" s="61"/>
      <c r="E8" s="111"/>
      <c r="F8" s="111"/>
      <c r="H8" s="102"/>
      <c r="K8" s="113"/>
      <c r="L8" s="113"/>
      <c r="M8" s="113"/>
      <c r="N8" s="113"/>
      <c r="O8" s="113"/>
      <c r="P8" s="113"/>
      <c r="Q8" s="113"/>
    </row>
    <row r="9" ht="20.1" customHeight="1" spans="1:8">
      <c r="A9" s="112"/>
      <c r="B9" s="112"/>
      <c r="C9" s="113"/>
      <c r="D9" s="63"/>
      <c r="E9" s="113"/>
      <c r="F9" s="113"/>
      <c r="H9" s="102"/>
    </row>
    <row r="10" spans="1:6">
      <c r="A10" s="113"/>
      <c r="B10" s="113"/>
      <c r="C10" s="113"/>
      <c r="D10" s="63"/>
      <c r="E10" s="113"/>
      <c r="F10" s="113"/>
    </row>
  </sheetData>
  <mergeCells count="2">
    <mergeCell ref="A1:Q1"/>
    <mergeCell ref="A6:B6"/>
  </mergeCells>
  <pageMargins left="0.7" right="0.7" top="0.75" bottom="0.75" header="0.3" footer="0.3"/>
  <pageSetup paperSize="9" scale="75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zoomScale="82" zoomScaleNormal="82" workbookViewId="0">
      <selection activeCell="M9" sqref="M9"/>
    </sheetView>
  </sheetViews>
  <sheetFormatPr defaultColWidth="9" defaultRowHeight="14.25"/>
  <cols>
    <col min="1" max="1" width="7.375" style="103" customWidth="1"/>
    <col min="2" max="3" width="9" style="103"/>
    <col min="4" max="4" width="11.4166666666667" style="103" customWidth="1"/>
    <col min="5" max="5" width="12.275" style="103" customWidth="1"/>
    <col min="6" max="6" width="10.725" style="103" customWidth="1"/>
    <col min="7" max="7" width="11.7416666666667" style="103" customWidth="1"/>
    <col min="8" max="8" width="11.0833333333333" style="103" customWidth="1"/>
    <col min="9" max="9" width="10.375" style="102" customWidth="1"/>
    <col min="10" max="10" width="10.875" style="102" customWidth="1"/>
    <col min="11" max="11" width="12.8583333333333" style="103" customWidth="1"/>
    <col min="12" max="12" width="9" style="103"/>
    <col min="13" max="13" width="12.8583333333333" style="103" customWidth="1"/>
    <col min="14" max="14" width="10.7416666666667" style="103" customWidth="1"/>
    <col min="15" max="16384" width="9" style="103"/>
  </cols>
  <sheetData>
    <row r="1" ht="25.5" spans="1:17">
      <c r="A1" s="104" t="s">
        <v>18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</row>
    <row r="2" s="102" customFormat="1" ht="50.25" spans="1:17">
      <c r="A2" s="105" t="s">
        <v>1</v>
      </c>
      <c r="B2" s="105" t="s">
        <v>2</v>
      </c>
      <c r="C2" s="105" t="s">
        <v>35</v>
      </c>
      <c r="D2" s="105" t="s">
        <v>4</v>
      </c>
      <c r="E2" s="105" t="s">
        <v>5</v>
      </c>
      <c r="F2" s="105" t="s">
        <v>6</v>
      </c>
      <c r="G2" s="105" t="s">
        <v>7</v>
      </c>
      <c r="H2" s="105" t="s">
        <v>8</v>
      </c>
      <c r="I2" s="105" t="s">
        <v>9</v>
      </c>
      <c r="J2" s="105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2.35" customHeight="1" spans="1:17">
      <c r="A3" s="106">
        <v>1</v>
      </c>
      <c r="B3" s="4" t="s">
        <v>18</v>
      </c>
      <c r="C3" s="116"/>
      <c r="D3" s="4"/>
      <c r="E3" s="106">
        <f>ROUND(D3*0.95,2)</f>
        <v>0</v>
      </c>
      <c r="F3" s="4"/>
      <c r="G3" s="114">
        <f>ROUND(F3*1.53,2)</f>
        <v>0</v>
      </c>
      <c r="H3" s="114">
        <f>ROUND(E3+G3,2)</f>
        <v>0</v>
      </c>
      <c r="I3" s="114">
        <v>20</v>
      </c>
      <c r="J3" s="114">
        <f>ROUND(H3*I3,0)</f>
        <v>0</v>
      </c>
      <c r="K3" s="118"/>
      <c r="L3" s="118"/>
      <c r="M3" s="118"/>
      <c r="N3" s="118"/>
      <c r="O3" s="118"/>
      <c r="P3" s="118"/>
      <c r="Q3" s="118"/>
    </row>
    <row r="4" ht="22.35" customHeight="1" spans="1:17">
      <c r="A4" s="106">
        <v>2</v>
      </c>
      <c r="B4" s="4" t="s">
        <v>18</v>
      </c>
      <c r="C4" s="116"/>
      <c r="D4" s="4"/>
      <c r="E4" s="106">
        <f t="shared" ref="E4:E16" si="0">ROUND(D4*0.95,2)</f>
        <v>0</v>
      </c>
      <c r="F4" s="4"/>
      <c r="G4" s="114">
        <f t="shared" ref="G4:G16" si="1">ROUND(F4*1.53,2)</f>
        <v>0</v>
      </c>
      <c r="H4" s="114">
        <f t="shared" ref="H4:H16" si="2">ROUND(E4+G4,2)</f>
        <v>0</v>
      </c>
      <c r="I4" s="114">
        <v>20</v>
      </c>
      <c r="J4" s="114">
        <f t="shared" ref="J4:J11" si="3">ROUND(H4*I4,0)</f>
        <v>0</v>
      </c>
      <c r="K4" s="118"/>
      <c r="L4" s="118"/>
      <c r="M4" s="118"/>
      <c r="N4" s="118"/>
      <c r="O4" s="118"/>
      <c r="P4" s="118"/>
      <c r="Q4" s="118"/>
    </row>
    <row r="5" ht="22.35" customHeight="1" spans="1:17">
      <c r="A5" s="106">
        <v>3</v>
      </c>
      <c r="B5" s="4" t="s">
        <v>18</v>
      </c>
      <c r="C5" s="116"/>
      <c r="D5" s="4"/>
      <c r="E5" s="106">
        <f t="shared" si="0"/>
        <v>0</v>
      </c>
      <c r="F5" s="4"/>
      <c r="G5" s="114">
        <f t="shared" si="1"/>
        <v>0</v>
      </c>
      <c r="H5" s="114">
        <f t="shared" si="2"/>
        <v>0</v>
      </c>
      <c r="I5" s="114">
        <v>20</v>
      </c>
      <c r="J5" s="114">
        <f t="shared" si="3"/>
        <v>0</v>
      </c>
      <c r="K5" s="118"/>
      <c r="L5" s="118"/>
      <c r="M5" s="118"/>
      <c r="N5" s="118"/>
      <c r="O5" s="118"/>
      <c r="P5" s="118"/>
      <c r="Q5" s="118"/>
    </row>
    <row r="6" ht="22.35" customHeight="1" spans="1:17">
      <c r="A6" s="106">
        <v>4</v>
      </c>
      <c r="B6" s="4" t="s">
        <v>18</v>
      </c>
      <c r="C6" s="116"/>
      <c r="D6" s="4"/>
      <c r="E6" s="106">
        <f t="shared" si="0"/>
        <v>0</v>
      </c>
      <c r="F6" s="4"/>
      <c r="G6" s="114">
        <f t="shared" si="1"/>
        <v>0</v>
      </c>
      <c r="H6" s="114">
        <f t="shared" si="2"/>
        <v>0</v>
      </c>
      <c r="I6" s="114">
        <v>20</v>
      </c>
      <c r="J6" s="114">
        <f t="shared" si="3"/>
        <v>0</v>
      </c>
      <c r="K6" s="118"/>
      <c r="L6" s="118"/>
      <c r="M6" s="118"/>
      <c r="N6" s="118"/>
      <c r="O6" s="118"/>
      <c r="P6" s="118"/>
      <c r="Q6" s="118"/>
    </row>
    <row r="7" ht="22.35" customHeight="1" spans="1:17">
      <c r="A7" s="106">
        <v>5</v>
      </c>
      <c r="B7" s="4" t="s">
        <v>18</v>
      </c>
      <c r="C7" s="116"/>
      <c r="D7" s="4"/>
      <c r="E7" s="106">
        <f t="shared" si="0"/>
        <v>0</v>
      </c>
      <c r="F7" s="4"/>
      <c r="G7" s="114">
        <f t="shared" si="1"/>
        <v>0</v>
      </c>
      <c r="H7" s="114">
        <f t="shared" si="2"/>
        <v>0</v>
      </c>
      <c r="I7" s="114">
        <v>20</v>
      </c>
      <c r="J7" s="114">
        <f t="shared" si="3"/>
        <v>0</v>
      </c>
      <c r="K7" s="118"/>
      <c r="L7" s="118"/>
      <c r="M7" s="118"/>
      <c r="N7" s="118"/>
      <c r="O7" s="118"/>
      <c r="P7" s="118"/>
      <c r="Q7" s="118"/>
    </row>
    <row r="8" ht="22.35" customHeight="1" spans="1:17">
      <c r="A8" s="106">
        <v>6</v>
      </c>
      <c r="B8" s="4" t="s">
        <v>18</v>
      </c>
      <c r="C8" s="116"/>
      <c r="D8" s="4"/>
      <c r="E8" s="106">
        <f t="shared" si="0"/>
        <v>0</v>
      </c>
      <c r="F8" s="4"/>
      <c r="G8" s="114">
        <f t="shared" si="1"/>
        <v>0</v>
      </c>
      <c r="H8" s="114">
        <f t="shared" si="2"/>
        <v>0</v>
      </c>
      <c r="I8" s="114">
        <v>20</v>
      </c>
      <c r="J8" s="114">
        <f t="shared" si="3"/>
        <v>0</v>
      </c>
      <c r="K8" s="118"/>
      <c r="L8" s="118"/>
      <c r="M8" s="118"/>
      <c r="N8" s="118"/>
      <c r="O8" s="118"/>
      <c r="P8" s="118"/>
      <c r="Q8" s="118"/>
    </row>
    <row r="9" ht="22.35" customHeight="1" spans="1:17">
      <c r="A9" s="106">
        <v>7</v>
      </c>
      <c r="B9" s="4" t="s">
        <v>18</v>
      </c>
      <c r="C9" s="116"/>
      <c r="D9" s="4"/>
      <c r="E9" s="106">
        <f t="shared" si="0"/>
        <v>0</v>
      </c>
      <c r="F9" s="4"/>
      <c r="G9" s="114">
        <f t="shared" si="1"/>
        <v>0</v>
      </c>
      <c r="H9" s="114">
        <f t="shared" si="2"/>
        <v>0</v>
      </c>
      <c r="I9" s="114">
        <v>20</v>
      </c>
      <c r="J9" s="114">
        <f t="shared" si="3"/>
        <v>0</v>
      </c>
      <c r="K9" s="118"/>
      <c r="L9" s="118"/>
      <c r="M9" s="118"/>
      <c r="N9" s="118"/>
      <c r="O9" s="118"/>
      <c r="P9" s="118"/>
      <c r="Q9" s="118"/>
    </row>
    <row r="10" ht="22.35" customHeight="1" spans="1:17">
      <c r="A10" s="106">
        <v>8</v>
      </c>
      <c r="B10" s="4" t="s">
        <v>18</v>
      </c>
      <c r="C10" s="117"/>
      <c r="D10" s="106"/>
      <c r="E10" s="106">
        <f t="shared" si="0"/>
        <v>0</v>
      </c>
      <c r="F10" s="106"/>
      <c r="G10" s="114">
        <f t="shared" si="1"/>
        <v>0</v>
      </c>
      <c r="H10" s="114">
        <f t="shared" si="2"/>
        <v>0</v>
      </c>
      <c r="I10" s="114">
        <v>20</v>
      </c>
      <c r="J10" s="114">
        <f t="shared" si="3"/>
        <v>0</v>
      </c>
      <c r="K10" s="118"/>
      <c r="L10" s="118"/>
      <c r="M10" s="118"/>
      <c r="N10" s="118"/>
      <c r="O10" s="118"/>
      <c r="P10" s="118"/>
      <c r="Q10" s="118"/>
    </row>
    <row r="11" ht="22.35" customHeight="1" spans="1:17">
      <c r="A11" s="106">
        <v>9</v>
      </c>
      <c r="B11" s="4" t="s">
        <v>18</v>
      </c>
      <c r="C11" s="117"/>
      <c r="D11" s="106"/>
      <c r="E11" s="106">
        <f t="shared" si="0"/>
        <v>0</v>
      </c>
      <c r="F11" s="106"/>
      <c r="G11" s="114">
        <f t="shared" si="1"/>
        <v>0</v>
      </c>
      <c r="H11" s="114">
        <f t="shared" si="2"/>
        <v>0</v>
      </c>
      <c r="I11" s="114">
        <v>20</v>
      </c>
      <c r="J11" s="114">
        <f t="shared" si="3"/>
        <v>0</v>
      </c>
      <c r="K11" s="118"/>
      <c r="L11" s="118"/>
      <c r="M11" s="118"/>
      <c r="N11" s="118"/>
      <c r="O11" s="118"/>
      <c r="P11" s="118"/>
      <c r="Q11" s="118"/>
    </row>
    <row r="12" ht="22.35" customHeight="1" spans="1:17">
      <c r="A12" s="107" t="s">
        <v>33</v>
      </c>
      <c r="B12" s="108"/>
      <c r="C12" s="109">
        <v>0</v>
      </c>
      <c r="D12" s="110">
        <f>SUM(D3:D11)</f>
        <v>0</v>
      </c>
      <c r="E12" s="110">
        <f>SUM(E3:E11)</f>
        <v>0</v>
      </c>
      <c r="F12" s="110">
        <f>SUM(F3:F11)</f>
        <v>0</v>
      </c>
      <c r="G12" s="110">
        <f>SUM(G3:G11)</f>
        <v>0</v>
      </c>
      <c r="H12" s="110">
        <f>SUM(H3:H11)</f>
        <v>0</v>
      </c>
      <c r="I12" s="115"/>
      <c r="J12" s="110">
        <f>SUM(J3:J11)</f>
        <v>0</v>
      </c>
      <c r="K12" s="115">
        <v>380</v>
      </c>
      <c r="L12" s="115">
        <v>10</v>
      </c>
      <c r="M12" s="115">
        <f>K12*L12</f>
        <v>3800</v>
      </c>
      <c r="N12" s="115">
        <v>270</v>
      </c>
      <c r="O12" s="115">
        <v>15</v>
      </c>
      <c r="P12" s="115">
        <f>N12*O12</f>
        <v>4050</v>
      </c>
      <c r="Q12" s="115">
        <f>J12+M12+P12</f>
        <v>7850</v>
      </c>
    </row>
    <row r="13" ht="15.75" spans="1:8">
      <c r="A13" s="111"/>
      <c r="B13" s="111"/>
      <c r="C13" s="62"/>
      <c r="D13" s="111"/>
      <c r="E13" s="111"/>
      <c r="F13" s="111"/>
      <c r="H13" s="102"/>
    </row>
    <row r="14" ht="15.75" spans="1:8">
      <c r="A14" s="111"/>
      <c r="B14" s="111"/>
      <c r="C14" s="62"/>
      <c r="D14" s="111"/>
      <c r="E14" s="111"/>
      <c r="F14" s="111"/>
      <c r="H14" s="102"/>
    </row>
    <row r="15" ht="20.1" customHeight="1" spans="1:8">
      <c r="A15" s="112"/>
      <c r="B15" s="112"/>
      <c r="C15" s="113"/>
      <c r="D15" s="113"/>
      <c r="E15" s="113"/>
      <c r="F15" s="113"/>
      <c r="H15" s="102"/>
    </row>
    <row r="16" spans="1:6">
      <c r="A16" s="113"/>
      <c r="B16" s="113"/>
      <c r="C16" s="113"/>
      <c r="D16" s="113"/>
      <c r="E16" s="113"/>
      <c r="F16" s="113"/>
    </row>
  </sheetData>
  <mergeCells count="2">
    <mergeCell ref="A1:Q1"/>
    <mergeCell ref="A12:B12"/>
  </mergeCells>
  <pageMargins left="0.7" right="0.7" top="0.75" bottom="0.75" header="0.3" footer="0.3"/>
  <pageSetup paperSize="9" scale="75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zoomScale="85" zoomScaleNormal="85" workbookViewId="0">
      <selection activeCell="O18" sqref="O18"/>
    </sheetView>
  </sheetViews>
  <sheetFormatPr defaultColWidth="9" defaultRowHeight="14.25"/>
  <cols>
    <col min="1" max="1" width="7.375" style="103" customWidth="1"/>
    <col min="2" max="3" width="9" style="103"/>
    <col min="4" max="4" width="11.875" style="103" customWidth="1"/>
    <col min="5" max="5" width="11.0166666666667" style="103" customWidth="1"/>
    <col min="6" max="6" width="11.125" style="103" customWidth="1"/>
    <col min="7" max="7" width="11.1166666666667" style="103" customWidth="1"/>
    <col min="8" max="8" width="12" style="103" customWidth="1"/>
    <col min="9" max="9" width="10.125" style="102" customWidth="1"/>
    <col min="10" max="10" width="11.3666666666667" style="102" customWidth="1"/>
    <col min="11" max="11" width="12.5" style="103" customWidth="1"/>
    <col min="12" max="12" width="9" style="103"/>
    <col min="13" max="13" width="13.5833333333333" style="103" customWidth="1"/>
    <col min="14" max="14" width="11.975" style="103" customWidth="1"/>
    <col min="15" max="16384" width="9" style="103"/>
  </cols>
  <sheetData>
    <row r="1" ht="25.5" spans="1:17">
      <c r="A1" s="104" t="s">
        <v>19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</row>
    <row r="2" s="102" customFormat="1" ht="61" customHeight="1" spans="1:17">
      <c r="A2" s="105" t="s">
        <v>1</v>
      </c>
      <c r="B2" s="105" t="s">
        <v>2</v>
      </c>
      <c r="C2" s="105" t="s">
        <v>35</v>
      </c>
      <c r="D2" s="105" t="s">
        <v>4</v>
      </c>
      <c r="E2" s="105" t="s">
        <v>5</v>
      </c>
      <c r="F2" s="105" t="s">
        <v>6</v>
      </c>
      <c r="G2" s="105" t="s">
        <v>7</v>
      </c>
      <c r="H2" s="105" t="s">
        <v>8</v>
      </c>
      <c r="I2" s="105" t="s">
        <v>9</v>
      </c>
      <c r="J2" s="105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17.45" customHeight="1" spans="1:17">
      <c r="A3" s="106">
        <v>1</v>
      </c>
      <c r="B3" s="6" t="s">
        <v>19</v>
      </c>
      <c r="C3" s="6"/>
      <c r="D3" s="6"/>
      <c r="E3" s="106">
        <f>ROUND(D3*0.95,2)</f>
        <v>0</v>
      </c>
      <c r="F3" s="6"/>
      <c r="G3" s="114">
        <f>ROUND(F3*1.53,2)</f>
        <v>0</v>
      </c>
      <c r="H3" s="114">
        <f>ROUND(E3+G3,2)</f>
        <v>0</v>
      </c>
      <c r="I3" s="114">
        <v>20</v>
      </c>
      <c r="J3" s="114">
        <f>ROUND(H3*I3,0)</f>
        <v>0</v>
      </c>
      <c r="K3" s="115"/>
      <c r="L3" s="115"/>
      <c r="M3" s="115"/>
      <c r="N3" s="115"/>
      <c r="O3" s="115"/>
      <c r="P3" s="115"/>
      <c r="Q3" s="115"/>
    </row>
    <row r="4" ht="17.45" customHeight="1" spans="1:17">
      <c r="A4" s="106">
        <v>2</v>
      </c>
      <c r="B4" s="6" t="s">
        <v>19</v>
      </c>
      <c r="C4" s="6"/>
      <c r="D4" s="6"/>
      <c r="E4" s="106">
        <f>ROUND(D4*0.95,2)</f>
        <v>0</v>
      </c>
      <c r="F4" s="6"/>
      <c r="G4" s="114">
        <f>ROUND(F4*1.53,2)</f>
        <v>0</v>
      </c>
      <c r="H4" s="114">
        <f>ROUND(E4+G4,2)</f>
        <v>0</v>
      </c>
      <c r="I4" s="114">
        <v>20</v>
      </c>
      <c r="J4" s="114">
        <f>ROUND(H4*I4,0)</f>
        <v>0</v>
      </c>
      <c r="K4" s="115"/>
      <c r="L4" s="115"/>
      <c r="M4" s="115"/>
      <c r="N4" s="115"/>
      <c r="O4" s="115"/>
      <c r="P4" s="115"/>
      <c r="Q4" s="115"/>
    </row>
    <row r="5" ht="17.45" customHeight="1" spans="1:17">
      <c r="A5" s="106">
        <v>3</v>
      </c>
      <c r="B5" s="6" t="s">
        <v>19</v>
      </c>
      <c r="C5" s="6"/>
      <c r="D5" s="6"/>
      <c r="E5" s="106">
        <f>ROUND(D5*0.95,2)</f>
        <v>0</v>
      </c>
      <c r="F5" s="6"/>
      <c r="G5" s="114">
        <f>ROUND(F5*1.53,2)</f>
        <v>0</v>
      </c>
      <c r="H5" s="114">
        <f>ROUND(E5+G5,2)</f>
        <v>0</v>
      </c>
      <c r="I5" s="114">
        <v>20</v>
      </c>
      <c r="J5" s="114">
        <f>ROUND(H5*I5,0)</f>
        <v>0</v>
      </c>
      <c r="K5" s="115"/>
      <c r="L5" s="115"/>
      <c r="M5" s="115"/>
      <c r="N5" s="115"/>
      <c r="O5" s="115"/>
      <c r="P5" s="115"/>
      <c r="Q5" s="115"/>
    </row>
    <row r="6" ht="17.45" customHeight="1" spans="1:17">
      <c r="A6" s="106">
        <v>4</v>
      </c>
      <c r="B6" s="6" t="s">
        <v>19</v>
      </c>
      <c r="C6" s="6"/>
      <c r="D6" s="6"/>
      <c r="E6" s="106">
        <f>ROUND(D6*0.95,2)</f>
        <v>0</v>
      </c>
      <c r="F6" s="6"/>
      <c r="G6" s="114">
        <f>ROUND(F6*1.53,2)</f>
        <v>0</v>
      </c>
      <c r="H6" s="114">
        <f>ROUND(E6+G6,2)</f>
        <v>0</v>
      </c>
      <c r="I6" s="114">
        <v>20</v>
      </c>
      <c r="J6" s="114">
        <f>ROUND(H6*I6,0)</f>
        <v>0</v>
      </c>
      <c r="K6" s="115"/>
      <c r="L6" s="115"/>
      <c r="M6" s="115"/>
      <c r="N6" s="115"/>
      <c r="O6" s="115"/>
      <c r="P6" s="115"/>
      <c r="Q6" s="115"/>
    </row>
    <row r="7" ht="17.45" customHeight="1" spans="1:17">
      <c r="A7" s="106">
        <v>5</v>
      </c>
      <c r="B7" s="6" t="s">
        <v>19</v>
      </c>
      <c r="C7" s="6"/>
      <c r="D7" s="6"/>
      <c r="E7" s="106">
        <f>ROUND(D7*0.95,2)</f>
        <v>0</v>
      </c>
      <c r="F7" s="6"/>
      <c r="G7" s="114">
        <f>ROUND(F7*1.53,2)</f>
        <v>0</v>
      </c>
      <c r="H7" s="114">
        <f>ROUND(E7+G7,2)</f>
        <v>0</v>
      </c>
      <c r="I7" s="114">
        <v>20</v>
      </c>
      <c r="J7" s="114">
        <f>ROUND(H7*I7,0)</f>
        <v>0</v>
      </c>
      <c r="K7" s="115"/>
      <c r="L7" s="115"/>
      <c r="M7" s="115"/>
      <c r="N7" s="115"/>
      <c r="O7" s="115"/>
      <c r="P7" s="115"/>
      <c r="Q7" s="115"/>
    </row>
    <row r="8" ht="17.45" customHeight="1" spans="1:17">
      <c r="A8" s="107" t="s">
        <v>33</v>
      </c>
      <c r="B8" s="108"/>
      <c r="C8" s="109">
        <v>0</v>
      </c>
      <c r="D8" s="110">
        <f>SUM(D3:D7)</f>
        <v>0</v>
      </c>
      <c r="E8" s="110">
        <f>SUM(E3:E7)</f>
        <v>0</v>
      </c>
      <c r="F8" s="110">
        <f>SUM(F3:F7)</f>
        <v>0</v>
      </c>
      <c r="G8" s="110">
        <f>SUM(G3:G7)</f>
        <v>0</v>
      </c>
      <c r="H8" s="110">
        <f>SUM(H3:H7)</f>
        <v>0</v>
      </c>
      <c r="I8" s="115"/>
      <c r="J8" s="110">
        <f>SUM(J3:J7)</f>
        <v>0</v>
      </c>
      <c r="K8" s="115">
        <v>360</v>
      </c>
      <c r="L8" s="115">
        <v>10</v>
      </c>
      <c r="M8" s="115">
        <f>K8*L8</f>
        <v>3600</v>
      </c>
      <c r="N8" s="115">
        <v>360</v>
      </c>
      <c r="O8" s="115">
        <v>15</v>
      </c>
      <c r="P8" s="115">
        <f>N8*O8</f>
        <v>5400</v>
      </c>
      <c r="Q8" s="115">
        <f>J8+M8+P8</f>
        <v>9000</v>
      </c>
    </row>
    <row r="9" ht="15.75" spans="1:8">
      <c r="A9" s="111"/>
      <c r="B9" s="111"/>
      <c r="C9" s="62"/>
      <c r="D9" s="111"/>
      <c r="E9" s="111"/>
      <c r="F9" s="111"/>
      <c r="H9" s="102"/>
    </row>
    <row r="10" ht="15.75" spans="1:8">
      <c r="A10" s="111"/>
      <c r="B10" s="111"/>
      <c r="C10" s="62"/>
      <c r="D10" s="111"/>
      <c r="E10" s="111"/>
      <c r="F10" s="111"/>
      <c r="H10" s="102"/>
    </row>
    <row r="11" ht="20.1" customHeight="1" spans="1:8">
      <c r="A11" s="112"/>
      <c r="B11" s="112"/>
      <c r="C11" s="113"/>
      <c r="D11" s="113"/>
      <c r="E11" s="113"/>
      <c r="F11" s="113"/>
      <c r="H11" s="102"/>
    </row>
    <row r="12" spans="1:6">
      <c r="A12" s="113"/>
      <c r="B12" s="113"/>
      <c r="C12" s="113"/>
      <c r="D12" s="113"/>
      <c r="E12" s="113"/>
      <c r="F12" s="113"/>
    </row>
  </sheetData>
  <mergeCells count="2">
    <mergeCell ref="A1:Q1"/>
    <mergeCell ref="A8:B8"/>
  </mergeCells>
  <pageMargins left="0.7" right="0.7" top="0.75" bottom="0.75" header="0.3" footer="0.3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"/>
  <sheetViews>
    <sheetView zoomScale="71" zoomScaleNormal="71" workbookViewId="0">
      <selection activeCell="D22" sqref="D22"/>
    </sheetView>
  </sheetViews>
  <sheetFormatPr defaultColWidth="9" defaultRowHeight="14.25"/>
  <cols>
    <col min="1" max="1" width="7.375" style="103" customWidth="1"/>
    <col min="2" max="2" width="10.5" style="103" customWidth="1"/>
    <col min="3" max="3" width="9.275" style="103" customWidth="1"/>
    <col min="4" max="4" width="10.5416666666667" style="103" customWidth="1"/>
    <col min="5" max="5" width="10.9083333333333" style="103" customWidth="1"/>
    <col min="6" max="6" width="11.275" style="103" customWidth="1"/>
    <col min="7" max="7" width="12.4166666666667" style="103" customWidth="1"/>
    <col min="8" max="8" width="11.1333333333333" style="103" customWidth="1"/>
    <col min="9" max="9" width="10.5" style="102" customWidth="1"/>
    <col min="10" max="10" width="12.375" style="102" customWidth="1"/>
    <col min="11" max="11" width="12.4083333333333" style="103" customWidth="1"/>
    <col min="12" max="12" width="6.64166666666667" style="103" customWidth="1"/>
    <col min="13" max="13" width="12.5333333333333" style="103" customWidth="1"/>
    <col min="14" max="14" width="11.125" style="103" customWidth="1"/>
    <col min="15" max="15" width="6.525" style="103" customWidth="1"/>
    <col min="16" max="16" width="9" style="103"/>
    <col min="17" max="17" width="9.18333333333333" style="103"/>
    <col min="18" max="16384" width="9" style="103"/>
  </cols>
  <sheetData>
    <row r="1" ht="25.5" spans="1:17">
      <c r="A1" s="104" t="s">
        <v>20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</row>
    <row r="2" s="102" customFormat="1" ht="50.25" spans="1:17">
      <c r="A2" s="105" t="s">
        <v>1</v>
      </c>
      <c r="B2" s="105" t="s">
        <v>2</v>
      </c>
      <c r="C2" s="105" t="s">
        <v>35</v>
      </c>
      <c r="D2" s="105" t="s">
        <v>4</v>
      </c>
      <c r="E2" s="105" t="s">
        <v>5</v>
      </c>
      <c r="F2" s="105" t="s">
        <v>6</v>
      </c>
      <c r="G2" s="105" t="s">
        <v>7</v>
      </c>
      <c r="H2" s="105" t="s">
        <v>8</v>
      </c>
      <c r="I2" s="105" t="s">
        <v>9</v>
      </c>
      <c r="J2" s="105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19" customHeight="1" spans="1:17">
      <c r="A3" s="106">
        <v>1</v>
      </c>
      <c r="B3" s="5" t="s">
        <v>20</v>
      </c>
      <c r="C3" s="83"/>
      <c r="D3" s="83"/>
      <c r="E3" s="70">
        <f t="shared" ref="E3:E11" si="0">ROUND(D3*0.95,2)</f>
        <v>0</v>
      </c>
      <c r="F3" s="83"/>
      <c r="G3" s="79">
        <f t="shared" ref="G3:G11" si="1">ROUND(F3*1.53,2)</f>
        <v>0</v>
      </c>
      <c r="H3" s="79">
        <f t="shared" ref="H3:H11" si="2">ROUND(E3+G3,2)</f>
        <v>0</v>
      </c>
      <c r="I3" s="79">
        <v>20</v>
      </c>
      <c r="J3" s="79">
        <f>ROUND(H3*I3,0)</f>
        <v>0</v>
      </c>
      <c r="K3" s="115"/>
      <c r="L3" s="115"/>
      <c r="M3" s="115"/>
      <c r="N3" s="115"/>
      <c r="O3" s="115"/>
      <c r="P3" s="115"/>
      <c r="Q3" s="115"/>
    </row>
    <row r="4" ht="19.7" customHeight="1" spans="1:17">
      <c r="A4" s="106">
        <v>2</v>
      </c>
      <c r="B4" s="5" t="s">
        <v>20</v>
      </c>
      <c r="C4" s="83"/>
      <c r="D4" s="83"/>
      <c r="E4" s="70">
        <f t="shared" si="0"/>
        <v>0</v>
      </c>
      <c r="F4" s="83"/>
      <c r="G4" s="79">
        <f t="shared" si="1"/>
        <v>0</v>
      </c>
      <c r="H4" s="79">
        <f t="shared" si="2"/>
        <v>0</v>
      </c>
      <c r="I4" s="79">
        <v>20</v>
      </c>
      <c r="J4" s="79">
        <f t="shared" ref="J4:J11" si="3">ROUND(H4*I4,0)</f>
        <v>0</v>
      </c>
      <c r="K4" s="115"/>
      <c r="L4" s="115"/>
      <c r="M4" s="115"/>
      <c r="N4" s="115"/>
      <c r="O4" s="115"/>
      <c r="P4" s="115"/>
      <c r="Q4" s="115"/>
    </row>
    <row r="5" ht="19.7" customHeight="1" spans="1:17">
      <c r="A5" s="106">
        <v>3</v>
      </c>
      <c r="B5" s="5" t="s">
        <v>20</v>
      </c>
      <c r="C5" s="83"/>
      <c r="D5" s="83"/>
      <c r="E5" s="70">
        <f t="shared" si="0"/>
        <v>0</v>
      </c>
      <c r="F5" s="83"/>
      <c r="G5" s="79">
        <f t="shared" si="1"/>
        <v>0</v>
      </c>
      <c r="H5" s="79">
        <f t="shared" si="2"/>
        <v>0</v>
      </c>
      <c r="I5" s="79">
        <v>20</v>
      </c>
      <c r="J5" s="79">
        <f t="shared" si="3"/>
        <v>0</v>
      </c>
      <c r="K5" s="115"/>
      <c r="L5" s="115"/>
      <c r="M5" s="115"/>
      <c r="N5" s="115"/>
      <c r="O5" s="115"/>
      <c r="P5" s="115"/>
      <c r="Q5" s="115"/>
    </row>
    <row r="6" ht="19.7" customHeight="1" spans="1:17">
      <c r="A6" s="106">
        <v>4</v>
      </c>
      <c r="B6" s="5" t="s">
        <v>20</v>
      </c>
      <c r="C6" s="83"/>
      <c r="D6" s="83"/>
      <c r="E6" s="70">
        <f t="shared" si="0"/>
        <v>0</v>
      </c>
      <c r="F6" s="83"/>
      <c r="G6" s="79">
        <f t="shared" si="1"/>
        <v>0</v>
      </c>
      <c r="H6" s="79">
        <f t="shared" si="2"/>
        <v>0</v>
      </c>
      <c r="I6" s="79">
        <v>20</v>
      </c>
      <c r="J6" s="79">
        <f t="shared" si="3"/>
        <v>0</v>
      </c>
      <c r="K6" s="115"/>
      <c r="L6" s="115"/>
      <c r="M6" s="115"/>
      <c r="N6" s="115"/>
      <c r="O6" s="115"/>
      <c r="P6" s="115"/>
      <c r="Q6" s="115"/>
    </row>
    <row r="7" ht="19.7" customHeight="1" spans="1:17">
      <c r="A7" s="106">
        <v>5</v>
      </c>
      <c r="B7" s="5" t="s">
        <v>20</v>
      </c>
      <c r="C7" s="83"/>
      <c r="D7" s="83"/>
      <c r="E7" s="70">
        <f t="shared" si="0"/>
        <v>0</v>
      </c>
      <c r="F7" s="83"/>
      <c r="G7" s="79">
        <f t="shared" si="1"/>
        <v>0</v>
      </c>
      <c r="H7" s="79">
        <f t="shared" si="2"/>
        <v>0</v>
      </c>
      <c r="I7" s="79">
        <v>20</v>
      </c>
      <c r="J7" s="79">
        <f t="shared" si="3"/>
        <v>0</v>
      </c>
      <c r="K7" s="115"/>
      <c r="L7" s="115"/>
      <c r="M7" s="115"/>
      <c r="N7" s="115"/>
      <c r="O7" s="115"/>
      <c r="P7" s="115"/>
      <c r="Q7" s="115"/>
    </row>
    <row r="8" ht="19.7" customHeight="1" spans="1:17">
      <c r="A8" s="106">
        <v>6</v>
      </c>
      <c r="B8" s="5" t="s">
        <v>20</v>
      </c>
      <c r="C8" s="83"/>
      <c r="D8" s="83"/>
      <c r="E8" s="70">
        <f t="shared" si="0"/>
        <v>0</v>
      </c>
      <c r="F8" s="83"/>
      <c r="G8" s="79">
        <f t="shared" si="1"/>
        <v>0</v>
      </c>
      <c r="H8" s="79">
        <f t="shared" si="2"/>
        <v>0</v>
      </c>
      <c r="I8" s="79">
        <v>20</v>
      </c>
      <c r="J8" s="79">
        <f t="shared" si="3"/>
        <v>0</v>
      </c>
      <c r="K8" s="115"/>
      <c r="L8" s="115"/>
      <c r="M8" s="115"/>
      <c r="N8" s="115"/>
      <c r="O8" s="115"/>
      <c r="P8" s="115"/>
      <c r="Q8" s="115"/>
    </row>
    <row r="9" ht="19.7" customHeight="1" spans="1:17">
      <c r="A9" s="106">
        <v>7</v>
      </c>
      <c r="B9" s="5" t="s">
        <v>20</v>
      </c>
      <c r="C9" s="6"/>
      <c r="D9" s="5"/>
      <c r="E9" s="106">
        <f t="shared" si="0"/>
        <v>0</v>
      </c>
      <c r="F9" s="5"/>
      <c r="G9" s="114">
        <f t="shared" si="1"/>
        <v>0</v>
      </c>
      <c r="H9" s="114">
        <f t="shared" si="2"/>
        <v>0</v>
      </c>
      <c r="I9" s="114">
        <v>20</v>
      </c>
      <c r="J9" s="79">
        <f t="shared" si="3"/>
        <v>0</v>
      </c>
      <c r="K9" s="115"/>
      <c r="L9" s="115"/>
      <c r="M9" s="115"/>
      <c r="N9" s="115"/>
      <c r="O9" s="115"/>
      <c r="P9" s="115"/>
      <c r="Q9" s="115"/>
    </row>
    <row r="10" ht="19.7" customHeight="1" spans="1:17">
      <c r="A10" s="106">
        <v>8</v>
      </c>
      <c r="B10" s="5" t="s">
        <v>20</v>
      </c>
      <c r="C10" s="6"/>
      <c r="D10" s="5"/>
      <c r="E10" s="106">
        <f t="shared" si="0"/>
        <v>0</v>
      </c>
      <c r="F10" s="5"/>
      <c r="G10" s="114">
        <f t="shared" si="1"/>
        <v>0</v>
      </c>
      <c r="H10" s="114">
        <f t="shared" si="2"/>
        <v>0</v>
      </c>
      <c r="I10" s="114">
        <v>20</v>
      </c>
      <c r="J10" s="79">
        <f t="shared" si="3"/>
        <v>0</v>
      </c>
      <c r="K10" s="115"/>
      <c r="L10" s="115"/>
      <c r="M10" s="115"/>
      <c r="N10" s="115"/>
      <c r="O10" s="115"/>
      <c r="P10" s="115"/>
      <c r="Q10" s="115"/>
    </row>
    <row r="11" ht="19.7" customHeight="1" spans="1:17">
      <c r="A11" s="106">
        <v>9</v>
      </c>
      <c r="B11" s="5" t="s">
        <v>20</v>
      </c>
      <c r="C11" s="6"/>
      <c r="D11" s="5"/>
      <c r="E11" s="106">
        <f t="shared" si="0"/>
        <v>0</v>
      </c>
      <c r="F11" s="5"/>
      <c r="G11" s="114">
        <f t="shared" si="1"/>
        <v>0</v>
      </c>
      <c r="H11" s="114">
        <f t="shared" si="2"/>
        <v>0</v>
      </c>
      <c r="I11" s="114">
        <v>20</v>
      </c>
      <c r="J11" s="79">
        <f t="shared" si="3"/>
        <v>0</v>
      </c>
      <c r="K11" s="115"/>
      <c r="L11" s="115"/>
      <c r="M11" s="115"/>
      <c r="N11" s="115"/>
      <c r="O11" s="115"/>
      <c r="P11" s="115"/>
      <c r="Q11" s="115"/>
    </row>
    <row r="12" ht="19.7" customHeight="1" spans="1:17">
      <c r="A12" s="107" t="s">
        <v>33</v>
      </c>
      <c r="B12" s="108"/>
      <c r="C12" s="109">
        <v>0</v>
      </c>
      <c r="D12" s="110">
        <f>SUM(D3:D11)</f>
        <v>0</v>
      </c>
      <c r="E12" s="110">
        <f>SUM(E3:E11)</f>
        <v>0</v>
      </c>
      <c r="F12" s="110">
        <f>SUM(F3:F11)</f>
        <v>0</v>
      </c>
      <c r="G12" s="110">
        <f>SUM(G3:G11)</f>
        <v>0</v>
      </c>
      <c r="H12" s="110">
        <f>SUM(H3:H11)</f>
        <v>0</v>
      </c>
      <c r="I12" s="115"/>
      <c r="J12" s="110">
        <f>SUM(J3:J11)</f>
        <v>0</v>
      </c>
      <c r="K12" s="115">
        <v>420</v>
      </c>
      <c r="L12" s="115">
        <v>10</v>
      </c>
      <c r="M12" s="115">
        <f>K12*L12</f>
        <v>4200</v>
      </c>
      <c r="N12" s="115">
        <v>330</v>
      </c>
      <c r="O12" s="115">
        <v>15</v>
      </c>
      <c r="P12" s="115">
        <f>N12*O12</f>
        <v>4950</v>
      </c>
      <c r="Q12" s="115">
        <f>J12+M12+P12</f>
        <v>9150</v>
      </c>
    </row>
    <row r="13" ht="15.75" spans="1:8">
      <c r="A13" s="111"/>
      <c r="B13" s="111"/>
      <c r="C13" s="62"/>
      <c r="D13" s="111"/>
      <c r="E13" s="111"/>
      <c r="F13" s="111"/>
      <c r="H13" s="102"/>
    </row>
    <row r="14" ht="15.75" spans="1:8">
      <c r="A14" s="111"/>
      <c r="B14" s="111"/>
      <c r="C14" s="62"/>
      <c r="D14" s="111"/>
      <c r="E14" s="111"/>
      <c r="F14" s="111"/>
      <c r="H14" s="102"/>
    </row>
    <row r="15" ht="20.1" customHeight="1" spans="1:8">
      <c r="A15" s="112"/>
      <c r="B15" s="112"/>
      <c r="C15" s="113"/>
      <c r="D15" s="113"/>
      <c r="E15" s="113"/>
      <c r="F15" s="113"/>
      <c r="H15" s="102"/>
    </row>
    <row r="16" spans="1:6">
      <c r="A16" s="113"/>
      <c r="B16" s="113"/>
      <c r="C16" s="113"/>
      <c r="D16" s="113"/>
      <c r="E16" s="113"/>
      <c r="F16" s="113"/>
    </row>
  </sheetData>
  <mergeCells count="2">
    <mergeCell ref="A1:Q1"/>
    <mergeCell ref="A12:B12"/>
  </mergeCells>
  <pageMargins left="0.7" right="0.7" top="0.75" bottom="0.75" header="0.3" footer="0.3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"/>
  <sheetViews>
    <sheetView zoomScale="87" zoomScaleNormal="87" workbookViewId="0">
      <selection activeCell="G10" sqref="G10"/>
    </sheetView>
  </sheetViews>
  <sheetFormatPr defaultColWidth="9" defaultRowHeight="14.25"/>
  <cols>
    <col min="1" max="1" width="7.375" style="82" customWidth="1"/>
    <col min="2" max="2" width="7.45833333333333" style="82" customWidth="1"/>
    <col min="3" max="3" width="7.275" style="82" customWidth="1"/>
    <col min="4" max="4" width="13.2666666666667" style="82" customWidth="1"/>
    <col min="5" max="5" width="12.5333333333333" style="82" customWidth="1"/>
    <col min="6" max="6" width="11.3833333333333" style="95" customWidth="1"/>
    <col min="7" max="7" width="14.3083333333333" style="82" customWidth="1"/>
    <col min="8" max="8" width="11.9" style="82" customWidth="1"/>
    <col min="9" max="9" width="6.36666666666667" style="67" customWidth="1"/>
    <col min="10" max="10" width="9.29166666666667" style="67" customWidth="1"/>
    <col min="11" max="11" width="14.6166666666667" style="82" customWidth="1"/>
    <col min="12" max="12" width="7.18333333333333" style="82" customWidth="1"/>
    <col min="13" max="13" width="12.4333333333333" style="82" customWidth="1"/>
    <col min="14" max="14" width="12.8416666666667" style="82" customWidth="1"/>
    <col min="15" max="15" width="6" style="82" customWidth="1"/>
    <col min="16" max="16" width="9.50833333333333" style="82" customWidth="1"/>
    <col min="17" max="17" width="8.98333333333333" style="82" customWidth="1"/>
    <col min="18" max="16384" width="9" style="82"/>
  </cols>
  <sheetData>
    <row r="1" ht="25.5" spans="1:17">
      <c r="A1" s="68" t="s">
        <v>21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="67" customFormat="1" ht="50.25" spans="1:17">
      <c r="A2" s="69" t="s">
        <v>1</v>
      </c>
      <c r="B2" s="69" t="s">
        <v>2</v>
      </c>
      <c r="C2" s="69" t="s">
        <v>35</v>
      </c>
      <c r="D2" s="69" t="s">
        <v>4</v>
      </c>
      <c r="E2" s="69" t="s">
        <v>5</v>
      </c>
      <c r="F2" s="96" t="s">
        <v>6</v>
      </c>
      <c r="G2" s="69" t="s">
        <v>7</v>
      </c>
      <c r="H2" s="69" t="s">
        <v>8</v>
      </c>
      <c r="I2" s="69" t="s">
        <v>9</v>
      </c>
      <c r="J2" s="69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1.6" customHeight="1" spans="1:17">
      <c r="A3" s="70">
        <v>1</v>
      </c>
      <c r="B3" s="83" t="s">
        <v>21</v>
      </c>
      <c r="C3" s="83"/>
      <c r="D3" s="83"/>
      <c r="E3" s="70">
        <f>ROUND(D3*0.95,2)</f>
        <v>0</v>
      </c>
      <c r="F3" s="97"/>
      <c r="G3" s="79">
        <f>ROUND(F3*1.53,2)</f>
        <v>0</v>
      </c>
      <c r="H3" s="79">
        <f>ROUND(E3+G3,2)</f>
        <v>0</v>
      </c>
      <c r="I3" s="79">
        <v>20</v>
      </c>
      <c r="J3" s="79">
        <f>ROUND(H3*I3,2)</f>
        <v>0</v>
      </c>
      <c r="K3" s="87"/>
      <c r="L3" s="87"/>
      <c r="M3" s="87"/>
      <c r="N3" s="87"/>
      <c r="O3" s="87"/>
      <c r="P3" s="87"/>
      <c r="Q3" s="87"/>
    </row>
    <row r="4" ht="21.6" customHeight="1" spans="1:17">
      <c r="A4" s="70">
        <v>2</v>
      </c>
      <c r="B4" s="83" t="s">
        <v>21</v>
      </c>
      <c r="C4" s="83"/>
      <c r="D4" s="83"/>
      <c r="E4" s="70">
        <f>ROUND(D4*0.95,2)</f>
        <v>0</v>
      </c>
      <c r="F4" s="97"/>
      <c r="G4" s="79">
        <f>ROUND(F4*1.53,2)</f>
        <v>0</v>
      </c>
      <c r="H4" s="79">
        <f>ROUND(E4+G4,2)</f>
        <v>0</v>
      </c>
      <c r="I4" s="79">
        <v>20</v>
      </c>
      <c r="J4" s="79">
        <f>ROUND(H4*I4,2)</f>
        <v>0</v>
      </c>
      <c r="K4" s="87"/>
      <c r="L4" s="101"/>
      <c r="M4" s="87"/>
      <c r="N4" s="87"/>
      <c r="O4" s="87"/>
      <c r="P4" s="87"/>
      <c r="Q4" s="87"/>
    </row>
    <row r="5" ht="21.6" customHeight="1" spans="1:17">
      <c r="A5" s="70">
        <v>3</v>
      </c>
      <c r="B5" s="83" t="s">
        <v>21</v>
      </c>
      <c r="C5" s="83"/>
      <c r="D5" s="83"/>
      <c r="E5" s="70">
        <f>ROUND(D5*0.95,2)</f>
        <v>0</v>
      </c>
      <c r="F5" s="97"/>
      <c r="G5" s="79">
        <f>ROUND(F5*1.53,2)</f>
        <v>0</v>
      </c>
      <c r="H5" s="79">
        <f>ROUND(E5+G5,2)</f>
        <v>0</v>
      </c>
      <c r="I5" s="79">
        <v>20</v>
      </c>
      <c r="J5" s="79">
        <f>ROUND(H5*I5,2)</f>
        <v>0</v>
      </c>
      <c r="K5" s="87"/>
      <c r="L5" s="87"/>
      <c r="M5" s="87"/>
      <c r="N5" s="87"/>
      <c r="O5" s="87"/>
      <c r="P5" s="87"/>
      <c r="Q5" s="87"/>
    </row>
    <row r="6" ht="21.6" customHeight="1" spans="1:17">
      <c r="A6" s="70">
        <v>4</v>
      </c>
      <c r="B6" s="83" t="s">
        <v>21</v>
      </c>
      <c r="C6" s="83"/>
      <c r="D6" s="83"/>
      <c r="E6" s="70">
        <f>ROUND(D6*0.95,2)</f>
        <v>0</v>
      </c>
      <c r="F6" s="97"/>
      <c r="G6" s="79">
        <f>ROUND(F6*1.53,2)</f>
        <v>0</v>
      </c>
      <c r="H6" s="79">
        <f>ROUND(E6+G6,2)</f>
        <v>0</v>
      </c>
      <c r="I6" s="79">
        <v>20</v>
      </c>
      <c r="J6" s="79">
        <f>ROUND(H6*I6,2)</f>
        <v>0</v>
      </c>
      <c r="K6" s="87"/>
      <c r="L6" s="87"/>
      <c r="M6" s="87"/>
      <c r="N6" s="87"/>
      <c r="O6" s="87"/>
      <c r="P6" s="87"/>
      <c r="Q6" s="87"/>
    </row>
    <row r="7" ht="21.6" customHeight="1" spans="1:17">
      <c r="A7" s="72" t="s">
        <v>33</v>
      </c>
      <c r="B7" s="73"/>
      <c r="C7" s="74">
        <v>0</v>
      </c>
      <c r="D7" s="75">
        <f>SUM(D3:D6)</f>
        <v>0</v>
      </c>
      <c r="E7" s="75">
        <f>SUM(E3:E6)</f>
        <v>0</v>
      </c>
      <c r="F7" s="98">
        <f>SUM(F3:F6)</f>
        <v>0</v>
      </c>
      <c r="G7" s="75">
        <f>SUM(G3:G6)</f>
        <v>0</v>
      </c>
      <c r="H7" s="75">
        <f>SUM(H3:H6)</f>
        <v>0</v>
      </c>
      <c r="I7" s="81"/>
      <c r="J7" s="75">
        <f>SUM(J3:J6)</f>
        <v>0</v>
      </c>
      <c r="K7" s="81">
        <v>530</v>
      </c>
      <c r="L7" s="81">
        <v>10</v>
      </c>
      <c r="M7" s="81">
        <f>K7*L7</f>
        <v>5300</v>
      </c>
      <c r="N7" s="81">
        <v>420</v>
      </c>
      <c r="O7" s="81">
        <v>15</v>
      </c>
      <c r="P7" s="81">
        <f>N7*O7</f>
        <v>6300</v>
      </c>
      <c r="Q7" s="81">
        <f>J7+M7+P7</f>
        <v>11600</v>
      </c>
    </row>
    <row r="8" ht="15.75" spans="1:8">
      <c r="A8" s="76"/>
      <c r="B8" s="76"/>
      <c r="C8" s="44"/>
      <c r="D8" s="76"/>
      <c r="E8" s="76"/>
      <c r="F8" s="99"/>
      <c r="H8" s="67"/>
    </row>
    <row r="9" ht="15.75" spans="1:8">
      <c r="A9" s="76"/>
      <c r="B9" s="76"/>
      <c r="C9" s="44"/>
      <c r="D9" s="76"/>
      <c r="E9" s="76"/>
      <c r="F9" s="99"/>
      <c r="H9" s="67"/>
    </row>
    <row r="10" ht="20.1" customHeight="1" spans="1:8">
      <c r="A10" s="84"/>
      <c r="B10" s="84"/>
      <c r="C10" s="85"/>
      <c r="D10" s="85"/>
      <c r="E10" s="85"/>
      <c r="F10" s="100"/>
      <c r="H10" s="67"/>
    </row>
    <row r="11" spans="1:6">
      <c r="A11" s="85"/>
      <c r="B11" s="85"/>
      <c r="C11" s="85"/>
      <c r="D11" s="85"/>
      <c r="E11" s="85"/>
      <c r="F11" s="100"/>
    </row>
  </sheetData>
  <mergeCells count="2">
    <mergeCell ref="A1:Q1"/>
    <mergeCell ref="A7:B7"/>
  </mergeCells>
  <pageMargins left="0.7" right="0.7" top="0.75" bottom="0.75" header="0.3" footer="0.3"/>
  <pageSetup paperSize="9" scale="75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zoomScale="83" zoomScaleNormal="83" topLeftCell="A2" workbookViewId="0">
      <selection activeCell="F11" sqref="F11"/>
    </sheetView>
  </sheetViews>
  <sheetFormatPr defaultColWidth="9" defaultRowHeight="14.25"/>
  <cols>
    <col min="1" max="1" width="5.91666666666667" style="52" customWidth="1"/>
    <col min="2" max="2" width="11.275" style="52" customWidth="1"/>
    <col min="3" max="3" width="7.99166666666667" style="52" customWidth="1"/>
    <col min="4" max="4" width="12.6" style="52" customWidth="1"/>
    <col min="5" max="5" width="11.7083333333333" style="52" customWidth="1"/>
    <col min="6" max="6" width="10.4" style="52" customWidth="1"/>
    <col min="7" max="7" width="13.9083333333333" style="52" customWidth="1"/>
    <col min="8" max="8" width="11.8166666666667" style="52" customWidth="1"/>
    <col min="9" max="10" width="8.425" style="51" customWidth="1"/>
    <col min="11" max="11" width="13.1333333333333" style="52" customWidth="1"/>
    <col min="12" max="12" width="7.55833333333333" style="52" customWidth="1"/>
    <col min="13" max="13" width="13.4666666666667" style="52" customWidth="1"/>
    <col min="14" max="14" width="12.4833333333333" style="52" customWidth="1"/>
    <col min="15" max="15" width="6.89166666666667" style="52" customWidth="1"/>
    <col min="16" max="16" width="11.0583333333333" style="52" customWidth="1"/>
    <col min="17" max="17" width="10.1833333333333" style="52" customWidth="1"/>
    <col min="18" max="16384" width="9" style="52"/>
  </cols>
  <sheetData>
    <row r="1" ht="25.5" spans="1:17">
      <c r="A1" s="53" t="s">
        <v>22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="51" customFormat="1" ht="72" customHeight="1" spans="1:17">
      <c r="A2" s="47" t="s">
        <v>1</v>
      </c>
      <c r="B2" s="47" t="s">
        <v>2</v>
      </c>
      <c r="C2" s="47" t="s">
        <v>35</v>
      </c>
      <c r="D2" s="47" t="s">
        <v>4</v>
      </c>
      <c r="E2" s="47" t="s">
        <v>5</v>
      </c>
      <c r="F2" s="47" t="s">
        <v>6</v>
      </c>
      <c r="G2" s="47" t="s">
        <v>7</v>
      </c>
      <c r="H2" s="47" t="s">
        <v>8</v>
      </c>
      <c r="I2" s="47" t="s">
        <v>9</v>
      </c>
      <c r="J2" s="47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1.6" customHeight="1" spans="1:17">
      <c r="A3" s="54">
        <v>1</v>
      </c>
      <c r="B3" s="55" t="s">
        <v>22</v>
      </c>
      <c r="C3" s="6"/>
      <c r="D3" s="55"/>
      <c r="E3" s="54">
        <f>ROUND(D3*0.95,2)</f>
        <v>0</v>
      </c>
      <c r="F3" s="55"/>
      <c r="G3" s="64">
        <f>ROUND(F3*1.53,2)</f>
        <v>0</v>
      </c>
      <c r="H3" s="64">
        <f>ROUND(E3+G3,2)</f>
        <v>0</v>
      </c>
      <c r="I3" s="64">
        <v>20</v>
      </c>
      <c r="J3" s="64">
        <f>ROUND(H3*I3,0)</f>
        <v>0</v>
      </c>
      <c r="K3" s="66"/>
      <c r="L3" s="66"/>
      <c r="M3" s="66"/>
      <c r="N3" s="66"/>
      <c r="O3" s="66"/>
      <c r="P3" s="66"/>
      <c r="Q3" s="66"/>
    </row>
    <row r="4" ht="21.6" customHeight="1" spans="1:17">
      <c r="A4" s="54">
        <v>2</v>
      </c>
      <c r="B4" s="55" t="s">
        <v>22</v>
      </c>
      <c r="C4" s="6"/>
      <c r="D4" s="55"/>
      <c r="E4" s="54">
        <f>ROUND(D4*0.95,2)</f>
        <v>0</v>
      </c>
      <c r="F4" s="94"/>
      <c r="G4" s="64">
        <f>ROUND(F4*1.53,2)</f>
        <v>0</v>
      </c>
      <c r="H4" s="64">
        <f>ROUND(E4+G4,2)</f>
        <v>0</v>
      </c>
      <c r="I4" s="64">
        <v>20</v>
      </c>
      <c r="J4" s="64">
        <f>ROUND(H4*I4,0)</f>
        <v>0</v>
      </c>
      <c r="K4" s="66"/>
      <c r="L4" s="66"/>
      <c r="M4" s="66"/>
      <c r="N4" s="66"/>
      <c r="O4" s="66"/>
      <c r="P4" s="66"/>
      <c r="Q4" s="66"/>
    </row>
    <row r="5" ht="21.6" customHeight="1" spans="1:17">
      <c r="A5" s="54">
        <v>3</v>
      </c>
      <c r="B5" s="55" t="s">
        <v>22</v>
      </c>
      <c r="C5" s="6"/>
      <c r="D5" s="55"/>
      <c r="E5" s="54">
        <f>ROUND(D5*0.95,2)</f>
        <v>0</v>
      </c>
      <c r="F5" s="55"/>
      <c r="G5" s="64">
        <f>ROUND(F5*1.53,2)</f>
        <v>0</v>
      </c>
      <c r="H5" s="64">
        <f>ROUND(E5+G5,2)</f>
        <v>0</v>
      </c>
      <c r="I5" s="64">
        <v>20</v>
      </c>
      <c r="J5" s="64">
        <f>ROUND(H5*I5,0)</f>
        <v>0</v>
      </c>
      <c r="K5" s="66"/>
      <c r="L5" s="66"/>
      <c r="M5" s="66"/>
      <c r="N5" s="66"/>
      <c r="O5" s="66"/>
      <c r="P5" s="66"/>
      <c r="Q5" s="66"/>
    </row>
    <row r="6" ht="21.6" customHeight="1" spans="1:17">
      <c r="A6" s="54">
        <v>4</v>
      </c>
      <c r="B6" s="55" t="s">
        <v>22</v>
      </c>
      <c r="C6" s="6"/>
      <c r="D6" s="55"/>
      <c r="E6" s="54">
        <f>ROUND(D6*0.95,2)</f>
        <v>0</v>
      </c>
      <c r="F6" s="55"/>
      <c r="G6" s="64">
        <f>ROUND(F6*1.53,2)</f>
        <v>0</v>
      </c>
      <c r="H6" s="64">
        <f>ROUND(E6+G6,2)</f>
        <v>0</v>
      </c>
      <c r="I6" s="64">
        <v>20</v>
      </c>
      <c r="J6" s="64">
        <f>ROUND(H6*I6,0)</f>
        <v>0</v>
      </c>
      <c r="K6" s="66"/>
      <c r="L6" s="66"/>
      <c r="M6" s="66"/>
      <c r="N6" s="66"/>
      <c r="O6" s="66"/>
      <c r="P6" s="66"/>
      <c r="Q6" s="66"/>
    </row>
    <row r="7" ht="21.6" customHeight="1" spans="1:17">
      <c r="A7" s="54">
        <v>5</v>
      </c>
      <c r="B7" s="55" t="s">
        <v>22</v>
      </c>
      <c r="C7" s="6"/>
      <c r="D7" s="55"/>
      <c r="E7" s="54">
        <f>ROUND(D7*0.95,2)</f>
        <v>0</v>
      </c>
      <c r="F7" s="55"/>
      <c r="G7" s="64">
        <f>ROUND(F7*1.53,2)</f>
        <v>0</v>
      </c>
      <c r="H7" s="64">
        <f>ROUND(E7+G7,2)</f>
        <v>0</v>
      </c>
      <c r="I7" s="64">
        <v>20</v>
      </c>
      <c r="J7" s="64">
        <f>ROUND(H7*I7,0)</f>
        <v>0</v>
      </c>
      <c r="K7" s="66"/>
      <c r="L7" s="66"/>
      <c r="M7" s="66"/>
      <c r="N7" s="66"/>
      <c r="O7" s="66"/>
      <c r="P7" s="66"/>
      <c r="Q7" s="66"/>
    </row>
    <row r="8" ht="21.6" customHeight="1" spans="1:17">
      <c r="A8" s="57" t="s">
        <v>33</v>
      </c>
      <c r="B8" s="58"/>
      <c r="C8" s="59">
        <v>0</v>
      </c>
      <c r="D8" s="60">
        <f>SUM(D3:D7)</f>
        <v>0</v>
      </c>
      <c r="E8" s="60">
        <f>SUM(E3:E7)</f>
        <v>0</v>
      </c>
      <c r="F8" s="60">
        <f>SUM(F3:F7)</f>
        <v>0</v>
      </c>
      <c r="G8" s="60">
        <f>SUM(G3:G7)</f>
        <v>0</v>
      </c>
      <c r="H8" s="60">
        <f>SUM(H3:H7)</f>
        <v>0</v>
      </c>
      <c r="I8" s="66"/>
      <c r="J8" s="60">
        <f>SUM(J3:J7)</f>
        <v>0</v>
      </c>
      <c r="K8" s="66">
        <v>380</v>
      </c>
      <c r="L8" s="66">
        <v>10</v>
      </c>
      <c r="M8" s="66">
        <f>K8*L8</f>
        <v>3800</v>
      </c>
      <c r="N8" s="66">
        <v>320</v>
      </c>
      <c r="O8" s="66">
        <v>15</v>
      </c>
      <c r="P8" s="66">
        <f>N8*O8</f>
        <v>4800</v>
      </c>
      <c r="Q8" s="66">
        <f>J8+M8+P8</f>
        <v>8600</v>
      </c>
    </row>
    <row r="9" ht="15.75" spans="1:8">
      <c r="A9" s="61"/>
      <c r="B9" s="61"/>
      <c r="C9" s="62"/>
      <c r="D9" s="61"/>
      <c r="E9" s="61"/>
      <c r="F9" s="61"/>
      <c r="H9" s="51"/>
    </row>
    <row r="10" ht="15.75" spans="1:8">
      <c r="A10" s="61"/>
      <c r="B10" s="61"/>
      <c r="C10" s="62"/>
      <c r="D10" s="61"/>
      <c r="E10" s="61"/>
      <c r="F10" s="61"/>
      <c r="H10" s="51"/>
    </row>
    <row r="11" ht="20.1" customHeight="1" spans="1:8">
      <c r="A11" s="63"/>
      <c r="B11" s="63"/>
      <c r="C11" s="63"/>
      <c r="D11" s="63"/>
      <c r="E11" s="63"/>
      <c r="F11" s="63"/>
      <c r="H11" s="51"/>
    </row>
    <row r="12" spans="1:6">
      <c r="A12" s="63"/>
      <c r="B12" s="63"/>
      <c r="C12" s="63"/>
      <c r="D12" s="63"/>
      <c r="E12" s="63"/>
      <c r="F12" s="63"/>
    </row>
  </sheetData>
  <mergeCells count="2">
    <mergeCell ref="A1:Q1"/>
    <mergeCell ref="A8:B8"/>
  </mergeCells>
  <pageMargins left="0.7" right="0.7" top="0.75" bottom="0.75" header="0.3" footer="0.3"/>
  <pageSetup paperSize="9" scale="75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zoomScale="76" zoomScaleNormal="76" workbookViewId="0">
      <selection activeCell="K11" sqref="K11"/>
    </sheetView>
  </sheetViews>
  <sheetFormatPr defaultColWidth="9" defaultRowHeight="14.25"/>
  <cols>
    <col min="1" max="1" width="7.375" style="82" customWidth="1"/>
    <col min="2" max="2" width="10.8166666666667" style="82" customWidth="1"/>
    <col min="3" max="3" width="8.90833333333333" style="82" customWidth="1"/>
    <col min="4" max="4" width="11.9666666666667" style="82" customWidth="1"/>
    <col min="5" max="5" width="11" style="82" customWidth="1"/>
    <col min="6" max="6" width="11.6" style="82" customWidth="1"/>
    <col min="7" max="7" width="13.9916666666667" style="82" customWidth="1"/>
    <col min="8" max="8" width="12.1916666666667" style="82" customWidth="1"/>
    <col min="9" max="9" width="8.125" style="67" customWidth="1"/>
    <col min="10" max="10" width="9.625" style="67" customWidth="1"/>
    <col min="11" max="11" width="12.4333333333333" style="82" customWidth="1"/>
    <col min="12" max="12" width="9" style="82"/>
    <col min="13" max="13" width="12.675" style="82" customWidth="1"/>
    <col min="14" max="14" width="11.4833333333333" style="82" customWidth="1"/>
    <col min="15" max="16384" width="9" style="82"/>
  </cols>
  <sheetData>
    <row r="1" ht="25.5" spans="1:17">
      <c r="A1" s="68" t="s">
        <v>23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</row>
    <row r="2" s="67" customFormat="1" ht="60" customHeight="1" spans="1:17">
      <c r="A2" s="69" t="s">
        <v>1</v>
      </c>
      <c r="B2" s="69" t="s">
        <v>2</v>
      </c>
      <c r="C2" s="69" t="s">
        <v>35</v>
      </c>
      <c r="D2" s="69" t="s">
        <v>4</v>
      </c>
      <c r="E2" s="69" t="s">
        <v>5</v>
      </c>
      <c r="F2" s="69" t="s">
        <v>6</v>
      </c>
      <c r="G2" s="69" t="s">
        <v>7</v>
      </c>
      <c r="H2" s="69" t="s">
        <v>8</v>
      </c>
      <c r="I2" s="69" t="s">
        <v>9</v>
      </c>
      <c r="J2" s="69" t="s">
        <v>10</v>
      </c>
      <c r="K2" s="47" t="s">
        <v>11</v>
      </c>
      <c r="L2" s="47" t="s">
        <v>9</v>
      </c>
      <c r="M2" s="47" t="s">
        <v>12</v>
      </c>
      <c r="N2" s="47" t="s">
        <v>13</v>
      </c>
      <c r="O2" s="47" t="s">
        <v>9</v>
      </c>
      <c r="P2" s="47" t="s">
        <v>14</v>
      </c>
      <c r="Q2" s="50" t="s">
        <v>15</v>
      </c>
    </row>
    <row r="3" ht="23.45" customHeight="1" spans="1:17">
      <c r="A3" s="70">
        <v>1</v>
      </c>
      <c r="B3" s="83" t="s">
        <v>23</v>
      </c>
      <c r="C3" s="71"/>
      <c r="D3" s="83"/>
      <c r="E3" s="70">
        <f t="shared" ref="E3:E8" si="0">ROUND(D3*0.95,2)</f>
        <v>0</v>
      </c>
      <c r="F3" s="71"/>
      <c r="G3" s="79">
        <f t="shared" ref="G3:G8" si="1">ROUND(F3*1.53,2)</f>
        <v>0</v>
      </c>
      <c r="H3" s="79">
        <f t="shared" ref="H3:H8" si="2">ROUND(E3+G3,2)</f>
        <v>0</v>
      </c>
      <c r="I3" s="79">
        <v>20</v>
      </c>
      <c r="J3" s="79">
        <f t="shared" ref="J3:J8" si="3">ROUND(H3*I3,0)</f>
        <v>0</v>
      </c>
      <c r="K3" s="81"/>
      <c r="L3" s="81"/>
      <c r="M3" s="81"/>
      <c r="N3" s="81"/>
      <c r="O3" s="81"/>
      <c r="P3" s="81"/>
      <c r="Q3" s="81"/>
    </row>
    <row r="4" ht="23.45" customHeight="1" spans="1:17">
      <c r="A4" s="70">
        <v>2</v>
      </c>
      <c r="B4" s="83" t="s">
        <v>23</v>
      </c>
      <c r="C4" s="71"/>
      <c r="D4" s="83"/>
      <c r="E4" s="70">
        <f t="shared" si="0"/>
        <v>0</v>
      </c>
      <c r="F4" s="71"/>
      <c r="G4" s="79">
        <f t="shared" si="1"/>
        <v>0</v>
      </c>
      <c r="H4" s="79">
        <f t="shared" si="2"/>
        <v>0</v>
      </c>
      <c r="I4" s="79">
        <v>20</v>
      </c>
      <c r="J4" s="79">
        <f t="shared" si="3"/>
        <v>0</v>
      </c>
      <c r="K4" s="81"/>
      <c r="L4" s="81"/>
      <c r="M4" s="81"/>
      <c r="N4" s="81"/>
      <c r="O4" s="81"/>
      <c r="P4" s="81"/>
      <c r="Q4" s="81"/>
    </row>
    <row r="5" ht="23.45" customHeight="1" spans="1:17">
      <c r="A5" s="70">
        <v>3</v>
      </c>
      <c r="B5" s="83" t="s">
        <v>23</v>
      </c>
      <c r="C5" s="71"/>
      <c r="D5" s="83"/>
      <c r="E5" s="70">
        <f t="shared" si="0"/>
        <v>0</v>
      </c>
      <c r="F5" s="71"/>
      <c r="G5" s="79">
        <f t="shared" si="1"/>
        <v>0</v>
      </c>
      <c r="H5" s="79">
        <f t="shared" si="2"/>
        <v>0</v>
      </c>
      <c r="I5" s="79">
        <v>20</v>
      </c>
      <c r="J5" s="79">
        <f t="shared" si="3"/>
        <v>0</v>
      </c>
      <c r="K5" s="81"/>
      <c r="L5" s="81"/>
      <c r="M5" s="81"/>
      <c r="N5" s="81"/>
      <c r="O5" s="81"/>
      <c r="P5" s="81"/>
      <c r="Q5" s="81"/>
    </row>
    <row r="6" ht="23.45" customHeight="1" spans="1:17">
      <c r="A6" s="70">
        <v>4</v>
      </c>
      <c r="B6" s="83" t="s">
        <v>23</v>
      </c>
      <c r="C6" s="71"/>
      <c r="D6" s="83"/>
      <c r="E6" s="70">
        <f t="shared" si="0"/>
        <v>0</v>
      </c>
      <c r="F6" s="71"/>
      <c r="G6" s="79">
        <f t="shared" si="1"/>
        <v>0</v>
      </c>
      <c r="H6" s="79">
        <f t="shared" si="2"/>
        <v>0</v>
      </c>
      <c r="I6" s="79">
        <v>20</v>
      </c>
      <c r="J6" s="79">
        <f t="shared" si="3"/>
        <v>0</v>
      </c>
      <c r="K6" s="81"/>
      <c r="L6" s="81"/>
      <c r="M6" s="81"/>
      <c r="N6" s="81"/>
      <c r="O6" s="81"/>
      <c r="P6" s="81"/>
      <c r="Q6" s="81"/>
    </row>
    <row r="7" ht="23.45" customHeight="1" spans="1:17">
      <c r="A7" s="70">
        <v>5</v>
      </c>
      <c r="B7" s="83" t="s">
        <v>23</v>
      </c>
      <c r="C7" s="71"/>
      <c r="D7" s="83"/>
      <c r="E7" s="70">
        <f t="shared" si="0"/>
        <v>0</v>
      </c>
      <c r="F7" s="71"/>
      <c r="G7" s="79">
        <f t="shared" si="1"/>
        <v>0</v>
      </c>
      <c r="H7" s="79">
        <f t="shared" si="2"/>
        <v>0</v>
      </c>
      <c r="I7" s="79">
        <v>20</v>
      </c>
      <c r="J7" s="79">
        <f t="shared" si="3"/>
        <v>0</v>
      </c>
      <c r="K7" s="81"/>
      <c r="L7" s="81"/>
      <c r="M7" s="81"/>
      <c r="N7" s="81"/>
      <c r="O7" s="81"/>
      <c r="P7" s="81"/>
      <c r="Q7" s="81"/>
    </row>
    <row r="8" ht="23.45" customHeight="1" spans="1:17">
      <c r="A8" s="70">
        <v>6</v>
      </c>
      <c r="B8" s="83" t="s">
        <v>23</v>
      </c>
      <c r="C8" s="71"/>
      <c r="D8" s="83"/>
      <c r="E8" s="70">
        <f t="shared" si="0"/>
        <v>0</v>
      </c>
      <c r="F8" s="71"/>
      <c r="G8" s="79">
        <f t="shared" si="1"/>
        <v>0</v>
      </c>
      <c r="H8" s="79">
        <f t="shared" si="2"/>
        <v>0</v>
      </c>
      <c r="I8" s="79">
        <v>20</v>
      </c>
      <c r="J8" s="79">
        <f t="shared" si="3"/>
        <v>0</v>
      </c>
      <c r="K8" s="81"/>
      <c r="L8" s="81"/>
      <c r="M8" s="81"/>
      <c r="N8" s="81"/>
      <c r="O8" s="81"/>
      <c r="P8" s="81"/>
      <c r="Q8" s="81"/>
    </row>
    <row r="9" ht="23.45" customHeight="1" spans="1:17">
      <c r="A9" s="72" t="s">
        <v>33</v>
      </c>
      <c r="B9" s="73"/>
      <c r="C9" s="74">
        <v>0</v>
      </c>
      <c r="D9" s="75">
        <f>SUM(D3:D8)</f>
        <v>0</v>
      </c>
      <c r="E9" s="75">
        <f>SUM(E3:E8)</f>
        <v>0</v>
      </c>
      <c r="F9" s="75">
        <f>SUM(F3:F8)</f>
        <v>0</v>
      </c>
      <c r="G9" s="75">
        <f>SUM(G3:G8)</f>
        <v>0</v>
      </c>
      <c r="H9" s="75">
        <f>SUM(H3:H8)</f>
        <v>0</v>
      </c>
      <c r="I9" s="81"/>
      <c r="J9" s="75">
        <f>SUM(J3:J8)</f>
        <v>0</v>
      </c>
      <c r="K9" s="81">
        <v>280</v>
      </c>
      <c r="L9" s="81">
        <v>10</v>
      </c>
      <c r="M9" s="81">
        <f>K9*L9</f>
        <v>2800</v>
      </c>
      <c r="N9" s="81">
        <v>230</v>
      </c>
      <c r="O9" s="81">
        <v>15</v>
      </c>
      <c r="P9" s="81">
        <f>N9*O9</f>
        <v>3450</v>
      </c>
      <c r="Q9" s="81">
        <f>J9+M9+P9</f>
        <v>6250</v>
      </c>
    </row>
    <row r="10" ht="15.75" spans="1:8">
      <c r="A10" s="76"/>
      <c r="B10" s="76"/>
      <c r="C10" s="44"/>
      <c r="D10" s="76"/>
      <c r="E10" s="76"/>
      <c r="F10" s="76"/>
      <c r="H10" s="67"/>
    </row>
    <row r="11" ht="15.75" spans="1:8">
      <c r="A11" s="76"/>
      <c r="B11" s="76"/>
      <c r="C11" s="44"/>
      <c r="D11" s="76"/>
      <c r="E11" s="76"/>
      <c r="F11" s="76"/>
      <c r="H11" s="67"/>
    </row>
    <row r="12" ht="20.1" customHeight="1" spans="1:8">
      <c r="A12" s="84"/>
      <c r="B12" s="84"/>
      <c r="C12" s="85"/>
      <c r="D12" s="85"/>
      <c r="E12" s="85"/>
      <c r="F12" s="85"/>
      <c r="H12" s="67"/>
    </row>
    <row r="13" spans="1:6">
      <c r="A13" s="85"/>
      <c r="B13" s="85"/>
      <c r="C13" s="85"/>
      <c r="D13" s="85"/>
      <c r="E13" s="85"/>
      <c r="F13" s="85"/>
    </row>
  </sheetData>
  <mergeCells count="2">
    <mergeCell ref="A1:Q1"/>
    <mergeCell ref="A9:B9"/>
  </mergeCells>
  <pageMargins left="0.7" right="0.7" top="0.75" bottom="0.75" header="0.3" footer="0.3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19</vt:i4>
      </vt:variant>
    </vt:vector>
  </HeadingPairs>
  <TitlesOfParts>
    <vt:vector size="19" baseType="lpstr">
      <vt:lpstr>汇总</vt:lpstr>
      <vt:lpstr>张楞村0</vt:lpstr>
      <vt:lpstr>南洼村0</vt:lpstr>
      <vt:lpstr>北洼村0</vt:lpstr>
      <vt:lpstr>南章村0</vt:lpstr>
      <vt:lpstr>杜庄村0</vt:lpstr>
      <vt:lpstr>葛沟村0</vt:lpstr>
      <vt:lpstr>上徐乐村0</vt:lpstr>
      <vt:lpstr>下徐乐村0</vt:lpstr>
      <vt:lpstr>蒲宏村0</vt:lpstr>
      <vt:lpstr>北延庄村0</vt:lpstr>
      <vt:lpstr>南延庄村0</vt:lpstr>
      <vt:lpstr>泥沟村0</vt:lpstr>
      <vt:lpstr>行乐村0</vt:lpstr>
      <vt:lpstr>南竹村0</vt:lpstr>
      <vt:lpstr>北竹村0</vt:lpstr>
      <vt:lpstr>西竹村0</vt:lpstr>
      <vt:lpstr>北王庄村0</vt:lpstr>
      <vt:lpstr>总结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zfb</cp:lastModifiedBy>
  <dcterms:created xsi:type="dcterms:W3CDTF">2021-07-28T15:16:00Z</dcterms:created>
  <cp:lastPrinted>2021-10-18T11:18:00Z</cp:lastPrinted>
  <dcterms:modified xsi:type="dcterms:W3CDTF">2025-10-21T11:32:15Z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F2A330587C664D74AA9E388D1383923A</vt:lpwstr>
  </property>
  <property fmtid="{D5CDD505-2E9C-101B-9397-08002B2CF9AE}" pid="3" name="KSOProductBuildVer">
    <vt:lpwstr>2052-11.8.2.1114</vt:lpwstr>
  </property>
</Properties>
</file>